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680" activeTab="4"/>
  </bookViews>
  <sheets>
    <sheet name="WK1" sheetId="1" r:id="rId1"/>
    <sheet name="WK2" sheetId="2" r:id="rId2"/>
    <sheet name="WK3" sheetId="3" r:id="rId3"/>
    <sheet name="WK4" sheetId="4" r:id="rId4"/>
    <sheet name="WK5" sheetId="5" r:id="rId5"/>
    <sheet name="Bonustabelle" sheetId="6" r:id="rId6"/>
  </sheets>
  <definedNames>
    <definedName name="_xlnm.Print_Area" localSheetId="0">'WK1'!$A$1:$R$16</definedName>
    <definedName name="_xlnm.Print_Titles" localSheetId="0">'WK1'!$4:$5</definedName>
    <definedName name="_xlnm.Print_Area" localSheetId="1">'WK2'!$A$1:$R$20</definedName>
    <definedName name="_xlnm.Print_Titles" localSheetId="1">'WK2'!$4:$5</definedName>
    <definedName name="_xlnm.Print_Area" localSheetId="2">'WK3'!$A$1:$R$26</definedName>
    <definedName name="_xlnm.Print_Titles" localSheetId="2">'WK3'!$4:$5</definedName>
    <definedName name="_xlnm.Print_Area" localSheetId="3">'WK4'!$A$1:$R$17</definedName>
    <definedName name="_xlnm.Print_Titles" localSheetId="3">'WK4'!$4:$5</definedName>
    <definedName name="_xlnm.Print_Area" localSheetId="4">'WK5'!$A$1:$Q$19</definedName>
    <definedName name="_xlnm.Print_Titles" localSheetId="4">'WK5'!$4:$5</definedName>
    <definedName name="Excel_BuiltIn__FilterDatabase_1">'WK1'!#REF!</definedName>
  </definedNames>
  <calcPr fullCalcOnLoad="1"/>
</workbook>
</file>

<file path=xl/sharedStrings.xml><?xml version="1.0" encoding="utf-8"?>
<sst xmlns="http://schemas.openxmlformats.org/spreadsheetml/2006/main" count="420" uniqueCount="197">
  <si>
    <t>Wettkampfklasse 1</t>
  </si>
  <si>
    <t>Jahrgang</t>
  </si>
  <si>
    <t>und jünger</t>
  </si>
  <si>
    <t>Ausrichter:</t>
  </si>
  <si>
    <t>Start-</t>
  </si>
  <si>
    <t>Jahr-</t>
  </si>
  <si>
    <t>Pflicht-</t>
  </si>
  <si>
    <t>Kampfrichter</t>
  </si>
  <si>
    <t>Rang-</t>
  </si>
  <si>
    <t>folge</t>
  </si>
  <si>
    <t>Vorname</t>
  </si>
  <si>
    <t>Nachname</t>
  </si>
  <si>
    <t>gang</t>
  </si>
  <si>
    <t>Verein</t>
  </si>
  <si>
    <t>übung</t>
  </si>
  <si>
    <t>Pflicht</t>
  </si>
  <si>
    <t>Bonus</t>
  </si>
  <si>
    <t>Kür</t>
  </si>
  <si>
    <t>Schw.</t>
  </si>
  <si>
    <t>Gesamt</t>
  </si>
  <si>
    <t>Platz</t>
  </si>
  <si>
    <t>ermittlung</t>
  </si>
  <si>
    <t>1 / Schw.</t>
  </si>
  <si>
    <t>Kür / 10000</t>
  </si>
  <si>
    <t>Annelen</t>
  </si>
  <si>
    <t>Spröth</t>
  </si>
  <si>
    <t>Niendorfer TSV</t>
  </si>
  <si>
    <t>P5</t>
  </si>
  <si>
    <t>Kim</t>
  </si>
  <si>
    <t>Wulf</t>
  </si>
  <si>
    <t>Rahlstedt</t>
  </si>
  <si>
    <t>P3</t>
  </si>
  <si>
    <t>Mia Sophie</t>
  </si>
  <si>
    <t>Bentin</t>
  </si>
  <si>
    <t>Lohbrügge</t>
  </si>
  <si>
    <t>Aksel Raffael</t>
  </si>
  <si>
    <t>Gangsöy</t>
  </si>
  <si>
    <t>Anna</t>
  </si>
  <si>
    <t>Gervink Lopez</t>
  </si>
  <si>
    <t>2007</t>
  </si>
  <si>
    <t>Ottensen</t>
  </si>
  <si>
    <t>Eva</t>
  </si>
  <si>
    <t>Dreier</t>
  </si>
  <si>
    <t>2006</t>
  </si>
  <si>
    <t>Greta</t>
  </si>
  <si>
    <t>Osterburg</t>
  </si>
  <si>
    <t>SV Eidelstedt</t>
  </si>
  <si>
    <t>Malte</t>
  </si>
  <si>
    <t>P2</t>
  </si>
  <si>
    <t>Wettkampfklasse 2</t>
  </si>
  <si>
    <t>Es ist mindestens</t>
  </si>
  <si>
    <t>bis</t>
  </si>
  <si>
    <t>die P3 zu turnen.</t>
  </si>
  <si>
    <t>Madita</t>
  </si>
  <si>
    <t>P6</t>
  </si>
  <si>
    <t>Hannah</t>
  </si>
  <si>
    <t>Drossert</t>
  </si>
  <si>
    <t>Marta</t>
  </si>
  <si>
    <t>Wisniewski</t>
  </si>
  <si>
    <t>Vincent</t>
  </si>
  <si>
    <t>Küntzel</t>
  </si>
  <si>
    <t>Bramfelder SV</t>
  </si>
  <si>
    <t>M5</t>
  </si>
  <si>
    <t>Hubert</t>
  </si>
  <si>
    <t>Alina</t>
  </si>
  <si>
    <t>Leonie</t>
  </si>
  <si>
    <t>Rasimi</t>
  </si>
  <si>
    <t>2005</t>
  </si>
  <si>
    <t>Milena</t>
  </si>
  <si>
    <t>Marjanovic</t>
  </si>
  <si>
    <t>2003</t>
  </si>
  <si>
    <t>P4</t>
  </si>
  <si>
    <t>Ake</t>
  </si>
  <si>
    <t>Allegra</t>
  </si>
  <si>
    <t>Schnura</t>
  </si>
  <si>
    <t>Ellerbek</t>
  </si>
  <si>
    <t>Laeticia</t>
  </si>
  <si>
    <t>Trimborn</t>
  </si>
  <si>
    <t>Nila Marie</t>
  </si>
  <si>
    <t>Lask</t>
  </si>
  <si>
    <t>SV Eidelstdt</t>
  </si>
  <si>
    <t>Mert</t>
  </si>
  <si>
    <t>Bagci</t>
  </si>
  <si>
    <t>Milan</t>
  </si>
  <si>
    <t>Kazemi</t>
  </si>
  <si>
    <t>Johanna Paulina</t>
  </si>
  <si>
    <t>Trumpler</t>
  </si>
  <si>
    <t>Wettkampfklasse 3</t>
  </si>
  <si>
    <t>Tina</t>
  </si>
  <si>
    <t>Jepsen</t>
  </si>
  <si>
    <t>Denis</t>
  </si>
  <si>
    <t>Oertel</t>
  </si>
  <si>
    <t>M7</t>
  </si>
  <si>
    <t>Frederike</t>
  </si>
  <si>
    <t>Bethke</t>
  </si>
  <si>
    <t>M6</t>
  </si>
  <si>
    <t>Joscha</t>
  </si>
  <si>
    <t>Frahm</t>
  </si>
  <si>
    <t>Mira</t>
  </si>
  <si>
    <t>Hansen</t>
  </si>
  <si>
    <t>Lale Mae</t>
  </si>
  <si>
    <t>Nüske</t>
  </si>
  <si>
    <t>Sari</t>
  </si>
  <si>
    <t>Marienberg</t>
  </si>
  <si>
    <t>Janice</t>
  </si>
  <si>
    <t>Wallmen</t>
  </si>
  <si>
    <t>Marlene</t>
  </si>
  <si>
    <t>Hartig</t>
  </si>
  <si>
    <t>P8</t>
  </si>
  <si>
    <t>Caroline</t>
  </si>
  <si>
    <t>Schlingemann</t>
  </si>
  <si>
    <t>Pagel</t>
  </si>
  <si>
    <t>Felix</t>
  </si>
  <si>
    <t>Basler</t>
  </si>
  <si>
    <t xml:space="preserve">Tim </t>
  </si>
  <si>
    <t>Wedel</t>
  </si>
  <si>
    <t>Steven</t>
  </si>
  <si>
    <t>Laddach</t>
  </si>
  <si>
    <t>Natascha</t>
  </si>
  <si>
    <t>Urban</t>
  </si>
  <si>
    <t>Jessie Lee</t>
  </si>
  <si>
    <t>Raethe</t>
  </si>
  <si>
    <t>Lea</t>
  </si>
  <si>
    <t>Westhäuser</t>
  </si>
  <si>
    <t>Wettkampfklasse 4</t>
  </si>
  <si>
    <t xml:space="preserve">Hanna </t>
  </si>
  <si>
    <t>Ina</t>
  </si>
  <si>
    <t>Schultz</t>
  </si>
  <si>
    <t>Don</t>
  </si>
  <si>
    <t>Venus</t>
  </si>
  <si>
    <t>Mareike</t>
  </si>
  <si>
    <t>Jorgos</t>
  </si>
  <si>
    <t>Drossinakis</t>
  </si>
  <si>
    <t>Silva</t>
  </si>
  <si>
    <t>Ruge</t>
  </si>
  <si>
    <t>Finn</t>
  </si>
  <si>
    <t>M9</t>
  </si>
  <si>
    <t>Rita</t>
  </si>
  <si>
    <t>Ällrich</t>
  </si>
  <si>
    <t>Lucas</t>
  </si>
  <si>
    <t>Rädel</t>
  </si>
  <si>
    <t>Jonas</t>
  </si>
  <si>
    <t>Thomsen</t>
  </si>
  <si>
    <t>Wettkampfklasse 5</t>
  </si>
  <si>
    <t>und älter</t>
  </si>
  <si>
    <t>Robby</t>
  </si>
  <si>
    <t>Gedicke</t>
  </si>
  <si>
    <t>Jannek</t>
  </si>
  <si>
    <t>Dittrich</t>
  </si>
  <si>
    <t>Nicole</t>
  </si>
  <si>
    <t>Sander</t>
  </si>
  <si>
    <t>Kerstin</t>
  </si>
  <si>
    <t>1986</t>
  </si>
  <si>
    <t>Klaus</t>
  </si>
  <si>
    <t>Schuller</t>
  </si>
  <si>
    <t>1962</t>
  </si>
  <si>
    <t>Annika</t>
  </si>
  <si>
    <t>Dopp</t>
  </si>
  <si>
    <t>Jens</t>
  </si>
  <si>
    <t>Ruß</t>
  </si>
  <si>
    <t>Karin</t>
  </si>
  <si>
    <t>Sroka</t>
  </si>
  <si>
    <t>Aron</t>
  </si>
  <si>
    <t>Lack</t>
  </si>
  <si>
    <t>Marvin</t>
  </si>
  <si>
    <t>Neumann</t>
  </si>
  <si>
    <t>Wettkampforganisation</t>
  </si>
  <si>
    <t>Bonus für</t>
  </si>
  <si>
    <t>Vereine</t>
  </si>
  <si>
    <t>Wettkampfdatum</t>
  </si>
  <si>
    <t>Übung</t>
  </si>
  <si>
    <t>Klasse 1</t>
  </si>
  <si>
    <t>Klasse 2</t>
  </si>
  <si>
    <t>Klasse 3</t>
  </si>
  <si>
    <t>Klasse 4</t>
  </si>
  <si>
    <t>Klasse 5</t>
  </si>
  <si>
    <t>P1</t>
  </si>
  <si>
    <t>VfL Lohbrügge</t>
  </si>
  <si>
    <t>Wettkampfname</t>
  </si>
  <si>
    <t>TuS Ottensen</t>
  </si>
  <si>
    <t>Sommer-Pokal</t>
  </si>
  <si>
    <t>VfL Geesthacht</t>
  </si>
  <si>
    <t>TuS Eidelstedt</t>
  </si>
  <si>
    <t>Ausrichter</t>
  </si>
  <si>
    <t>TSV Sasel</t>
  </si>
  <si>
    <t>P7</t>
  </si>
  <si>
    <t>Alt-Rahlstedter MTV</t>
  </si>
  <si>
    <t>P9</t>
  </si>
  <si>
    <t>Bitte auf dieser Seite nur die grauen Felder ausfüllen!</t>
  </si>
  <si>
    <t>P10</t>
  </si>
  <si>
    <t>Auf den Blättern WK1 bis WK5 die Turner und Vereine eintragen.</t>
  </si>
  <si>
    <t>Zu Wettkampfbeginn den Blattschutz aktivieren (auf jedem Blatt):</t>
  </si>
  <si>
    <t>Menü &lt;Extras&gt; &lt;Schutz&gt; &lt;Blatt schützen&gt; ohne Kennwort</t>
  </si>
  <si>
    <t>M8</t>
  </si>
  <si>
    <t>Dann kann während der Wettkampfs nur in die vorgesehenen</t>
  </si>
  <si>
    <t>Felder eine Eingabe erfolgen.</t>
  </si>
  <si>
    <t>M10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</si>
</sst>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0.0"/>
    <numFmt numFmtId="167" formatCode="0.000000"/>
    <numFmt numFmtId="168" formatCode="0.0000"/>
    <numFmt numFmtId="169" formatCode="@"/>
    <numFmt numFmtId="170" formatCode="0"/>
    <numFmt numFmtId="171" formatCode="DD/MM/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3" borderId="0" applyNumberFormat="0" applyBorder="0" applyAlignment="0" applyProtection="0"/>
    <xf numFmtId="164" fontId="5" fillId="20" borderId="2" applyNumberFormat="0" applyAlignment="0" applyProtection="0"/>
    <xf numFmtId="164" fontId="5" fillId="20" borderId="2" applyNumberFormat="0" applyAlignment="0" applyProtection="0"/>
    <xf numFmtId="164" fontId="6" fillId="21" borderId="3" applyNumberFormat="0" applyAlignment="0" applyProtection="0"/>
    <xf numFmtId="164" fontId="7" fillId="7" borderId="2" applyNumberFormat="0" applyAlignment="0" applyProtection="0"/>
    <xf numFmtId="164" fontId="8" fillId="0" borderId="4" applyNumberFormat="0" applyFill="0" applyAlignment="0" applyProtection="0"/>
    <xf numFmtId="164" fontId="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0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7" fillId="7" borderId="2" applyNumberFormat="0" applyAlignment="0" applyProtection="0"/>
    <xf numFmtId="164" fontId="14" fillId="0" borderId="8" applyNumberFormat="0" applyFill="0" applyAlignment="0" applyProtection="0"/>
    <xf numFmtId="164" fontId="15" fillId="22" borderId="0" applyNumberFormat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" fillId="20" borderId="1" applyNumberFormat="0" applyAlignment="0" applyProtection="0"/>
    <xf numFmtId="164" fontId="4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14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6" fillId="21" borderId="3" applyNumberFormat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18" fillId="0" borderId="0" xfId="0" applyFont="1" applyFill="1" applyAlignment="1">
      <alignment horizontal="center"/>
    </xf>
    <xf numFmtId="166" fontId="18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Fill="1" applyAlignment="1">
      <alignment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2" fillId="0" borderId="0" xfId="0" applyFont="1" applyFill="1" applyBorder="1" applyAlignment="1">
      <alignment horizontal="right"/>
    </xf>
    <xf numFmtId="164" fontId="2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19" fillId="0" borderId="10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left"/>
    </xf>
    <xf numFmtId="164" fontId="22" fillId="0" borderId="10" xfId="0" applyFont="1" applyFill="1" applyBorder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24" fillId="0" borderId="11" xfId="0" applyFont="1" applyFill="1" applyBorder="1" applyAlignment="1">
      <alignment horizontal="center"/>
    </xf>
    <xf numFmtId="164" fontId="24" fillId="0" borderId="10" xfId="0" applyFont="1" applyFill="1" applyBorder="1" applyAlignment="1">
      <alignment horizontal="center"/>
    </xf>
    <xf numFmtId="164" fontId="25" fillId="0" borderId="0" xfId="0" applyFont="1" applyFill="1" applyAlignment="1">
      <alignment horizontal="center"/>
    </xf>
    <xf numFmtId="164" fontId="26" fillId="0" borderId="0" xfId="0" applyFont="1" applyFill="1" applyAlignment="1">
      <alignment/>
    </xf>
    <xf numFmtId="164" fontId="19" fillId="0" borderId="10" xfId="0" applyFont="1" applyFill="1" applyBorder="1" applyAlignment="1">
      <alignment horizontal="center" wrapText="1"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Alignment="1">
      <alignment horizontal="left"/>
    </xf>
    <xf numFmtId="164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6" fontId="22" fillId="0" borderId="0" xfId="0" applyNumberFormat="1" applyFont="1" applyFill="1" applyAlignment="1">
      <alignment horizontal="center"/>
    </xf>
    <xf numFmtId="166" fontId="22" fillId="0" borderId="10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horizontal="center"/>
    </xf>
    <xf numFmtId="164" fontId="25" fillId="0" borderId="0" xfId="0" applyFont="1" applyFill="1" applyAlignment="1">
      <alignment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4" fontId="0" fillId="4" borderId="12" xfId="0" applyFont="1" applyFill="1" applyBorder="1" applyAlignment="1" applyProtection="1">
      <alignment horizontal="center" vertical="center"/>
      <protection locked="0"/>
    </xf>
    <xf numFmtId="166" fontId="0" fillId="0" borderId="13" xfId="0" applyNumberFormat="1" applyFont="1" applyFill="1" applyBorder="1" applyAlignment="1" applyProtection="1">
      <alignment horizontal="center" vertical="center"/>
      <protection locked="0"/>
    </xf>
    <xf numFmtId="166" fontId="19" fillId="0" borderId="13" xfId="0" applyNumberFormat="1" applyFont="1" applyFill="1" applyBorder="1" applyAlignment="1">
      <alignment horizontal="center" vertical="center"/>
    </xf>
    <xf numFmtId="166" fontId="27" fillId="22" borderId="15" xfId="0" applyNumberFormat="1" applyFont="1" applyFill="1" applyBorder="1" applyAlignment="1" applyProtection="1">
      <alignment horizontal="center" vertical="center"/>
      <protection locked="0"/>
    </xf>
    <xf numFmtId="166" fontId="0" fillId="0" borderId="12" xfId="0" applyNumberFormat="1" applyFont="1" applyFill="1" applyBorder="1" applyAlignment="1" applyProtection="1">
      <alignment horizontal="center" vertical="center"/>
      <protection locked="0"/>
    </xf>
    <xf numFmtId="166" fontId="27" fillId="7" borderId="14" xfId="0" applyNumberFormat="1" applyFont="1" applyFill="1" applyBorder="1" applyAlignment="1" applyProtection="1">
      <alignment horizontal="center" vertical="center"/>
      <protection locked="0"/>
    </xf>
    <xf numFmtId="166" fontId="19" fillId="0" borderId="16" xfId="0" applyNumberFormat="1" applyFont="1" applyFill="1" applyBorder="1" applyAlignment="1">
      <alignment horizontal="center" vertical="center"/>
    </xf>
    <xf numFmtId="164" fontId="19" fillId="0" borderId="15" xfId="0" applyFont="1" applyBorder="1" applyAlignment="1">
      <alignment horizontal="center"/>
    </xf>
    <xf numFmtId="167" fontId="26" fillId="0" borderId="0" xfId="0" applyNumberFormat="1" applyFont="1" applyFill="1" applyAlignment="1">
      <alignment/>
    </xf>
    <xf numFmtId="168" fontId="26" fillId="0" borderId="0" xfId="0" applyNumberFormat="1" applyFont="1" applyFill="1" applyAlignment="1">
      <alignment/>
    </xf>
    <xf numFmtId="164" fontId="0" fillId="0" borderId="13" xfId="109" applyFont="1" applyFill="1" applyBorder="1">
      <alignment/>
      <protection/>
    </xf>
    <xf numFmtId="164" fontId="0" fillId="0" borderId="13" xfId="109" applyFill="1" applyBorder="1" applyAlignment="1">
      <alignment horizontal="center"/>
      <protection/>
    </xf>
    <xf numFmtId="164" fontId="0" fillId="0" borderId="13" xfId="109" applyFont="1" applyFill="1" applyBorder="1" applyAlignment="1">
      <alignment horizontal="center"/>
      <protection/>
    </xf>
    <xf numFmtId="164" fontId="0" fillId="4" borderId="17" xfId="0" applyFont="1" applyFill="1" applyBorder="1" applyAlignment="1" applyProtection="1">
      <alignment horizontal="center" vertical="center"/>
      <protection locked="0"/>
    </xf>
    <xf numFmtId="164" fontId="0" fillId="0" borderId="13" xfId="109" applyFont="1" applyBorder="1" applyAlignment="1">
      <alignment vertical="center"/>
      <protection/>
    </xf>
    <xf numFmtId="169" fontId="0" fillId="0" borderId="13" xfId="109" applyNumberFormat="1" applyFont="1" applyBorder="1" applyAlignment="1">
      <alignment horizontal="center" vertical="center"/>
      <protection/>
    </xf>
    <xf numFmtId="164" fontId="0" fillId="0" borderId="13" xfId="0" applyFont="1" applyFill="1" applyBorder="1" applyAlignment="1">
      <alignment horizontal="left"/>
    </xf>
    <xf numFmtId="164" fontId="0" fillId="0" borderId="18" xfId="109" applyFont="1" applyFill="1" applyBorder="1" applyAlignment="1">
      <alignment/>
      <protection/>
    </xf>
    <xf numFmtId="164" fontId="0" fillId="0" borderId="18" xfId="109" applyFont="1" applyFill="1" applyBorder="1" applyAlignment="1">
      <alignment horizontal="center"/>
      <protection/>
    </xf>
    <xf numFmtId="164" fontId="0" fillId="0" borderId="19" xfId="0" applyFont="1" applyFill="1" applyBorder="1" applyAlignment="1">
      <alignment horizontal="left"/>
    </xf>
    <xf numFmtId="164" fontId="0" fillId="0" borderId="13" xfId="109" applyFont="1" applyFill="1" applyBorder="1" applyAlignment="1">
      <alignment/>
      <protection/>
    </xf>
    <xf numFmtId="164" fontId="0" fillId="0" borderId="20" xfId="0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21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center"/>
    </xf>
    <xf numFmtId="164" fontId="0" fillId="0" borderId="14" xfId="0" applyFont="1" applyFill="1" applyBorder="1" applyAlignment="1">
      <alignment vertical="center"/>
    </xf>
    <xf numFmtId="164" fontId="0" fillId="0" borderId="13" xfId="110" applyFont="1" applyFill="1" applyBorder="1" applyAlignment="1">
      <alignment vertical="center"/>
      <protection/>
    </xf>
    <xf numFmtId="170" fontId="0" fillId="0" borderId="13" xfId="110" applyNumberFormat="1" applyFont="1" applyFill="1" applyBorder="1" applyAlignment="1">
      <alignment horizontal="center" vertical="center"/>
      <protection/>
    </xf>
    <xf numFmtId="164" fontId="0" fillId="0" borderId="13" xfId="110" applyFont="1" applyFill="1" applyBorder="1">
      <alignment/>
      <protection/>
    </xf>
    <xf numFmtId="164" fontId="0" fillId="0" borderId="13" xfId="110" applyFont="1" applyFill="1" applyBorder="1" applyAlignment="1">
      <alignment horizontal="center"/>
      <protection/>
    </xf>
    <xf numFmtId="169" fontId="0" fillId="0" borderId="13" xfId="110" applyNumberFormat="1" applyFont="1" applyFill="1" applyBorder="1" applyAlignment="1">
      <alignment horizontal="center" vertical="center"/>
      <protection/>
    </xf>
    <xf numFmtId="164" fontId="0" fillId="0" borderId="13" xfId="110" applyFill="1" applyBorder="1" applyAlignment="1">
      <alignment horizontal="center"/>
      <protection/>
    </xf>
    <xf numFmtId="164" fontId="0" fillId="0" borderId="13" xfId="110" applyFont="1" applyFill="1" applyBorder="1" applyAlignment="1">
      <alignment/>
      <protection/>
    </xf>
    <xf numFmtId="164" fontId="19" fillId="0" borderId="0" xfId="0" applyFont="1" applyFill="1" applyAlignment="1">
      <alignment horizontal="center"/>
    </xf>
    <xf numFmtId="166" fontId="30" fillId="0" borderId="0" xfId="0" applyNumberFormat="1" applyFont="1" applyFill="1" applyAlignment="1">
      <alignment horizontal="center"/>
    </xf>
    <xf numFmtId="164" fontId="0" fillId="0" borderId="13" xfId="111" applyFont="1" applyFill="1" applyBorder="1">
      <alignment/>
      <protection/>
    </xf>
    <xf numFmtId="164" fontId="0" fillId="0" borderId="13" xfId="111" applyFill="1" applyBorder="1" applyAlignment="1">
      <alignment horizontal="center"/>
      <protection/>
    </xf>
    <xf numFmtId="164" fontId="0" fillId="0" borderId="13" xfId="111" applyFont="1" applyFill="1" applyBorder="1" applyAlignment="1">
      <alignment vertical="center"/>
      <protection/>
    </xf>
    <xf numFmtId="170" fontId="0" fillId="0" borderId="13" xfId="111" applyNumberFormat="1" applyFont="1" applyFill="1" applyBorder="1" applyAlignment="1">
      <alignment horizontal="center" vertical="center"/>
      <protection/>
    </xf>
    <xf numFmtId="164" fontId="0" fillId="0" borderId="18" xfId="111" applyFont="1" applyFill="1" applyBorder="1">
      <alignment/>
      <protection/>
    </xf>
    <xf numFmtId="164" fontId="0" fillId="0" borderId="18" xfId="111" applyFill="1" applyBorder="1" applyAlignment="1">
      <alignment horizontal="center"/>
      <protection/>
    </xf>
    <xf numFmtId="164" fontId="0" fillId="0" borderId="19" xfId="0" applyFont="1" applyFill="1" applyBorder="1" applyAlignment="1">
      <alignment vertical="center"/>
    </xf>
    <xf numFmtId="164" fontId="0" fillId="0" borderId="20" xfId="0" applyFont="1" applyFill="1" applyBorder="1" applyAlignment="1">
      <alignment vertical="center"/>
    </xf>
    <xf numFmtId="164" fontId="0" fillId="0" borderId="13" xfId="0" applyFont="1" applyFill="1" applyBorder="1" applyAlignment="1">
      <alignment vertical="center"/>
    </xf>
    <xf numFmtId="164" fontId="0" fillId="0" borderId="13" xfId="111" applyFont="1" applyFill="1" applyBorder="1" applyAlignment="1">
      <alignment/>
      <protection/>
    </xf>
    <xf numFmtId="164" fontId="0" fillId="0" borderId="13" xfId="111" applyFont="1" applyFill="1" applyBorder="1" applyAlignment="1">
      <alignment horizontal="center"/>
      <protection/>
    </xf>
    <xf numFmtId="164" fontId="31" fillId="0" borderId="0" xfId="0" applyFont="1" applyFill="1" applyBorder="1" applyAlignment="1">
      <alignment horizontal="center"/>
    </xf>
    <xf numFmtId="164" fontId="0" fillId="0" borderId="13" xfId="112" applyFont="1" applyFill="1" applyBorder="1">
      <alignment/>
      <protection/>
    </xf>
    <xf numFmtId="164" fontId="0" fillId="0" borderId="13" xfId="112" applyFont="1" applyFill="1" applyBorder="1" applyAlignment="1">
      <alignment horizontal="center"/>
      <protection/>
    </xf>
    <xf numFmtId="164" fontId="0" fillId="0" borderId="13" xfId="112" applyFont="1" applyFill="1" applyBorder="1" applyAlignment="1">
      <alignment vertical="center"/>
      <protection/>
    </xf>
    <xf numFmtId="170" fontId="0" fillId="0" borderId="13" xfId="112" applyNumberFormat="1" applyFont="1" applyFill="1" applyBorder="1" applyAlignment="1">
      <alignment horizontal="center" vertical="center"/>
      <protection/>
    </xf>
    <xf numFmtId="164" fontId="0" fillId="0" borderId="18" xfId="0" applyFont="1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4" fontId="0" fillId="0" borderId="13" xfId="112" applyFont="1" applyFill="1" applyBorder="1" applyAlignment="1">
      <alignment/>
      <protection/>
    </xf>
    <xf numFmtId="164" fontId="0" fillId="0" borderId="16" xfId="0" applyFont="1" applyFill="1" applyBorder="1" applyAlignment="1">
      <alignment horizontal="center" vertical="center"/>
    </xf>
    <xf numFmtId="164" fontId="0" fillId="24" borderId="13" xfId="0" applyFont="1" applyFill="1" applyBorder="1" applyAlignment="1">
      <alignment/>
    </xf>
    <xf numFmtId="166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0" fillId="0" borderId="18" xfId="113" applyFont="1" applyFill="1" applyBorder="1" applyAlignment="1">
      <alignment/>
      <protection/>
    </xf>
    <xf numFmtId="164" fontId="0" fillId="0" borderId="18" xfId="113" applyFont="1" applyFill="1" applyBorder="1" applyAlignment="1">
      <alignment horizontal="center"/>
      <protection/>
    </xf>
    <xf numFmtId="164" fontId="0" fillId="0" borderId="19" xfId="0" applyFont="1" applyFill="1" applyBorder="1" applyAlignment="1">
      <alignment/>
    </xf>
    <xf numFmtId="164" fontId="0" fillId="0" borderId="13" xfId="113" applyFont="1" applyFill="1" applyBorder="1" applyAlignment="1">
      <alignment vertical="center"/>
      <protection/>
    </xf>
    <xf numFmtId="169" fontId="0" fillId="0" borderId="13" xfId="113" applyNumberFormat="1" applyFont="1" applyFill="1" applyBorder="1" applyAlignment="1">
      <alignment horizontal="center" vertical="center"/>
      <protection/>
    </xf>
    <xf numFmtId="164" fontId="0" fillId="0" borderId="14" xfId="0" applyFont="1" applyFill="1" applyBorder="1" applyAlignment="1">
      <alignment/>
    </xf>
    <xf numFmtId="164" fontId="0" fillId="0" borderId="21" xfId="0" applyFont="1" applyFill="1" applyBorder="1" applyAlignment="1">
      <alignment vertical="center"/>
    </xf>
    <xf numFmtId="164" fontId="0" fillId="0" borderId="13" xfId="113" applyFont="1" applyFill="1" applyBorder="1" applyAlignment="1">
      <alignment/>
      <protection/>
    </xf>
    <xf numFmtId="164" fontId="0" fillId="0" borderId="13" xfId="113" applyFont="1" applyFill="1" applyBorder="1" applyAlignment="1">
      <alignment horizontal="center"/>
      <protection/>
    </xf>
    <xf numFmtId="164" fontId="0" fillId="0" borderId="22" xfId="113" applyFont="1" applyFill="1" applyBorder="1" applyAlignment="1">
      <alignment vertical="center"/>
      <protection/>
    </xf>
    <xf numFmtId="170" fontId="0" fillId="0" borderId="22" xfId="113" applyNumberFormat="1" applyFont="1" applyFill="1" applyBorder="1" applyAlignment="1">
      <alignment horizontal="center" vertical="center"/>
      <protection/>
    </xf>
    <xf numFmtId="164" fontId="0" fillId="0" borderId="20" xfId="0" applyFont="1" applyFill="1" applyBorder="1" applyAlignment="1">
      <alignment/>
    </xf>
    <xf numFmtId="166" fontId="0" fillId="0" borderId="18" xfId="0" applyNumberFormat="1" applyFont="1" applyFill="1" applyBorder="1" applyAlignment="1" applyProtection="1">
      <alignment horizontal="center" vertical="center"/>
      <protection locked="0"/>
    </xf>
    <xf numFmtId="166" fontId="19" fillId="0" borderId="18" xfId="0" applyNumberFormat="1" applyFont="1" applyFill="1" applyBorder="1" applyAlignment="1">
      <alignment horizontal="center" vertical="center"/>
    </xf>
    <xf numFmtId="166" fontId="27" fillId="22" borderId="23" xfId="0" applyNumberFormat="1" applyFont="1" applyFill="1" applyBorder="1" applyAlignment="1" applyProtection="1">
      <alignment horizontal="center" vertical="center"/>
      <protection locked="0"/>
    </xf>
    <xf numFmtId="164" fontId="32" fillId="0" borderId="0" xfId="0" applyFont="1" applyAlignment="1">
      <alignment/>
    </xf>
    <xf numFmtId="164" fontId="33" fillId="0" borderId="0" xfId="0" applyFont="1" applyBorder="1" applyAlignment="1">
      <alignment horizontal="center"/>
    </xf>
    <xf numFmtId="164" fontId="34" fillId="0" borderId="0" xfId="0" applyFont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 horizontal="center"/>
    </xf>
    <xf numFmtId="171" fontId="0" fillId="20" borderId="0" xfId="0" applyNumberFormat="1" applyFill="1" applyAlignment="1">
      <alignment horizontal="left"/>
    </xf>
    <xf numFmtId="164" fontId="32" fillId="0" borderId="0" xfId="0" applyFont="1" applyAlignment="1">
      <alignment horizontal="center"/>
    </xf>
    <xf numFmtId="166" fontId="32" fillId="0" borderId="0" xfId="0" applyNumberFormat="1" applyFont="1" applyAlignment="1">
      <alignment horizontal="center"/>
    </xf>
    <xf numFmtId="164" fontId="0" fillId="20" borderId="0" xfId="0" applyFont="1" applyFill="1" applyAlignment="1">
      <alignment/>
    </xf>
    <xf numFmtId="164" fontId="35" fillId="0" borderId="0" xfId="0" applyFont="1" applyAlignment="1">
      <alignment/>
    </xf>
    <xf numFmtId="164" fontId="0" fillId="3" borderId="0" xfId="0" applyFont="1" applyFill="1" applyAlignment="1">
      <alignment/>
    </xf>
  </cellXfs>
  <cellStyles count="1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Akzent1" xfId="50"/>
    <cellStyle name="40% - Akzent2" xfId="51"/>
    <cellStyle name="40% - Akzent3" xfId="52"/>
    <cellStyle name="40% - Akzent4" xfId="53"/>
    <cellStyle name="40% - Akzent5" xfId="54"/>
    <cellStyle name="40% - Akzent6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Akzent1" xfId="68"/>
    <cellStyle name="60% - Akzent2" xfId="69"/>
    <cellStyle name="60% - Akzent3" xfId="70"/>
    <cellStyle name="60% - Akzent4" xfId="71"/>
    <cellStyle name="60% - Akzent5" xfId="72"/>
    <cellStyle name="60% - Akz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kzent1" xfId="80"/>
    <cellStyle name="Akzent2" xfId="81"/>
    <cellStyle name="Akzent3" xfId="82"/>
    <cellStyle name="Akzent4" xfId="83"/>
    <cellStyle name="Akzent5" xfId="84"/>
    <cellStyle name="Akzent6" xfId="85"/>
    <cellStyle name="Ausgabe" xfId="86"/>
    <cellStyle name="Bad" xfId="87"/>
    <cellStyle name="Berechnung" xfId="88"/>
    <cellStyle name="Calculation" xfId="89"/>
    <cellStyle name="Check Cell" xfId="90"/>
    <cellStyle name="Eingabe" xfId="91"/>
    <cellStyle name="Ergebnis 1" xfId="92"/>
    <cellStyle name="Erklärender Text" xfId="93"/>
    <cellStyle name="Euro" xfId="94"/>
    <cellStyle name="Explanatory Text" xfId="95"/>
    <cellStyle name="Good" xfId="96"/>
    <cellStyle name="Gut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Notiz" xfId="106"/>
    <cellStyle name="Output" xfId="107"/>
    <cellStyle name="Schlecht" xfId="108"/>
    <cellStyle name="Standard_WK1" xfId="109"/>
    <cellStyle name="Standard_WK2" xfId="110"/>
    <cellStyle name="Standard_WK3" xfId="111"/>
    <cellStyle name="Standard_WK4" xfId="112"/>
    <cellStyle name="Standard_WK5" xfId="113"/>
    <cellStyle name="Title" xfId="114"/>
    <cellStyle name="Total" xfId="115"/>
    <cellStyle name="Verknüpfte Zelle" xfId="116"/>
    <cellStyle name="Warnender Text" xfId="117"/>
    <cellStyle name="Warning Text" xfId="118"/>
    <cellStyle name="Zelle überprüfen" xfId="119"/>
    <cellStyle name="Überschrift 1" xfId="120"/>
    <cellStyle name="Überschrift 2" xfId="121"/>
    <cellStyle name="Überschrift 3" xfId="122"/>
    <cellStyle name="Überschrift 4" xfId="123"/>
    <cellStyle name="Überschrift 5" xfId="124"/>
    <cellStyle name="Überschrift_WK1" xfId="1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V19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E25" sqref="E25"/>
    </sheetView>
  </sheetViews>
  <sheetFormatPr defaultColWidth="11.421875" defaultRowHeight="12.75"/>
  <cols>
    <col min="1" max="1" width="6.7109375" style="1" customWidth="1"/>
    <col min="2" max="3" width="14.7109375" style="2" customWidth="1"/>
    <col min="4" max="4" width="6.8515625" style="1" customWidth="1"/>
    <col min="5" max="5" width="18.7109375" style="3" customWidth="1"/>
    <col min="6" max="6" width="7.7109375" style="4" customWidth="1"/>
    <col min="7" max="9" width="5.7109375" style="5" customWidth="1"/>
    <col min="10" max="11" width="7.57421875" style="6" customWidth="1"/>
    <col min="12" max="14" width="5.7109375" style="7" customWidth="1"/>
    <col min="15" max="15" width="4.7109375" style="6" customWidth="1"/>
    <col min="16" max="16" width="7.140625" style="8" customWidth="1"/>
    <col min="17" max="17" width="8.7109375" style="9" customWidth="1"/>
    <col min="18" max="18" width="8.7109375" style="10" customWidth="1"/>
    <col min="19" max="19" width="3.140625" style="10" customWidth="1"/>
    <col min="20" max="20" width="10.421875" style="10" customWidth="1"/>
    <col min="21" max="21" width="9.7109375" style="10" customWidth="1"/>
    <col min="22" max="22" width="11.140625" style="10" customWidth="1"/>
    <col min="23" max="16384" width="11.421875" style="10" customWidth="1"/>
  </cols>
  <sheetData>
    <row r="1" spans="1:18" ht="12.75">
      <c r="A1" s="11"/>
      <c r="B1" s="12"/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2:18" ht="12.75">
      <c r="B2" s="13" t="str">
        <f>Bonustabelle!J8&amp;" "&amp;DAY(Bonustabelle!J5)&amp;"."&amp;MONTH(Bonustabelle!J5)&amp;"."&amp;YEAR(Bonustabelle!J5)</f>
        <v>Sommer-Pokal 1.6.2014</v>
      </c>
      <c r="C2" s="14"/>
      <c r="D2" s="14"/>
      <c r="F2" s="15" t="s">
        <v>1</v>
      </c>
      <c r="G2" s="16">
        <f>YEAR(Bonustabelle!$J$5)-8</f>
        <v>2006</v>
      </c>
      <c r="H2" s="13" t="s">
        <v>2</v>
      </c>
      <c r="I2" s="13"/>
      <c r="J2" s="13"/>
      <c r="K2" s="13"/>
      <c r="O2" s="13"/>
      <c r="P2" s="15" t="s">
        <v>3</v>
      </c>
      <c r="Q2" s="13" t="str">
        <f>Bonustabelle!J11</f>
        <v>TuS Ottensen</v>
      </c>
      <c r="R2" s="13"/>
    </row>
    <row r="3" spans="1:18" ht="12.75">
      <c r="A3" s="17"/>
      <c r="B3" s="17"/>
      <c r="C3" s="17"/>
      <c r="D3" s="17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2" ht="15" customHeight="1">
      <c r="A4" s="19" t="s">
        <v>4</v>
      </c>
      <c r="B4" s="20"/>
      <c r="C4" s="20"/>
      <c r="D4" s="21" t="s">
        <v>5</v>
      </c>
      <c r="E4" s="22"/>
      <c r="F4" s="23" t="s">
        <v>6</v>
      </c>
      <c r="G4" s="16" t="s">
        <v>7</v>
      </c>
      <c r="H4" s="16"/>
      <c r="I4" s="16"/>
      <c r="J4" s="24"/>
      <c r="K4" s="25"/>
      <c r="L4" s="23" t="s">
        <v>7</v>
      </c>
      <c r="M4" s="23"/>
      <c r="N4" s="23"/>
      <c r="O4" s="24"/>
      <c r="P4" s="24"/>
      <c r="Q4" s="26"/>
      <c r="R4" s="25"/>
      <c r="T4" s="27" t="s">
        <v>8</v>
      </c>
      <c r="U4" s="28"/>
      <c r="V4" s="28"/>
    </row>
    <row r="5" spans="1:22" s="31" customFormat="1" ht="15" customHeight="1">
      <c r="A5" s="29" t="s">
        <v>9</v>
      </c>
      <c r="B5" s="30" t="s">
        <v>10</v>
      </c>
      <c r="C5" s="31" t="s">
        <v>11</v>
      </c>
      <c r="D5" s="32" t="s">
        <v>12</v>
      </c>
      <c r="E5" s="33" t="s">
        <v>13</v>
      </c>
      <c r="F5" s="23" t="s">
        <v>14</v>
      </c>
      <c r="G5" s="34">
        <v>1</v>
      </c>
      <c r="H5" s="34">
        <v>2</v>
      </c>
      <c r="I5" s="34">
        <v>3</v>
      </c>
      <c r="J5" s="35" t="s">
        <v>15</v>
      </c>
      <c r="K5" s="36" t="s">
        <v>16</v>
      </c>
      <c r="L5" s="37">
        <v>1</v>
      </c>
      <c r="M5" s="34">
        <v>2</v>
      </c>
      <c r="N5" s="34">
        <v>3</v>
      </c>
      <c r="O5" s="38" t="s">
        <v>17</v>
      </c>
      <c r="P5" s="38" t="s">
        <v>18</v>
      </c>
      <c r="Q5" s="39" t="s">
        <v>19</v>
      </c>
      <c r="R5" s="40" t="s">
        <v>20</v>
      </c>
      <c r="T5" s="27" t="s">
        <v>21</v>
      </c>
      <c r="U5" s="41" t="s">
        <v>22</v>
      </c>
      <c r="V5" s="41" t="s">
        <v>23</v>
      </c>
    </row>
    <row r="6" spans="1:22" ht="12.75">
      <c r="A6" s="42">
        <v>1</v>
      </c>
      <c r="B6" s="43" t="s">
        <v>24</v>
      </c>
      <c r="C6" s="43" t="s">
        <v>25</v>
      </c>
      <c r="D6" s="44">
        <v>2007</v>
      </c>
      <c r="E6" s="45" t="s">
        <v>26</v>
      </c>
      <c r="F6" s="46" t="s">
        <v>27</v>
      </c>
      <c r="G6" s="47">
        <v>7.5</v>
      </c>
      <c r="H6" s="47">
        <v>7.8</v>
      </c>
      <c r="I6" s="47">
        <v>7.4</v>
      </c>
      <c r="J6" s="48">
        <f>IF(G6="","",SUM(G6:I6)+K6)</f>
        <v>23.7</v>
      </c>
      <c r="K6" s="49">
        <f>IF(F6="",0,VLOOKUP(F6,Bonustabelle!$A$6:$C$21,3,FALSE))</f>
        <v>1</v>
      </c>
      <c r="L6" s="50">
        <v>7.3</v>
      </c>
      <c r="M6" s="47">
        <v>7.1</v>
      </c>
      <c r="N6" s="47">
        <v>7</v>
      </c>
      <c r="O6" s="48">
        <f>IF(L6="",0,SUM(L6:N6)+P6)</f>
        <v>22.7</v>
      </c>
      <c r="P6" s="51">
        <v>1.3</v>
      </c>
      <c r="Q6" s="52">
        <f>IF(J6="","",J6+O6)</f>
        <v>46.4</v>
      </c>
      <c r="R6" s="53">
        <f>IF(Q6="","",RANK(T6,T$6:T$16))</f>
        <v>1</v>
      </c>
      <c r="S6" s="2"/>
      <c r="T6" s="54">
        <f>IF(Q6="","",Q6+U6+V6)</f>
        <v>46.408164</v>
      </c>
      <c r="U6" s="55">
        <f>IF(P6="","",ROUND(1/P6/100,4))</f>
        <v>0.0077</v>
      </c>
      <c r="V6" s="54">
        <f>Q6/100000</f>
        <v>0.000464</v>
      </c>
    </row>
    <row r="7" spans="1:22" ht="12.75">
      <c r="A7" s="42">
        <v>2</v>
      </c>
      <c r="B7" s="56" t="s">
        <v>28</v>
      </c>
      <c r="C7" s="56" t="s">
        <v>29</v>
      </c>
      <c r="D7" s="57">
        <v>2007</v>
      </c>
      <c r="E7" s="45" t="s">
        <v>30</v>
      </c>
      <c r="F7" s="46" t="s">
        <v>31</v>
      </c>
      <c r="G7" s="47">
        <v>7.5</v>
      </c>
      <c r="H7" s="47">
        <v>7.7</v>
      </c>
      <c r="I7" s="47">
        <v>7.8</v>
      </c>
      <c r="J7" s="48">
        <f>IF(G7="","",SUM(G7:I7)+K7)</f>
        <v>23.4</v>
      </c>
      <c r="K7" s="49">
        <v>0.4</v>
      </c>
      <c r="L7" s="50">
        <v>6.8</v>
      </c>
      <c r="M7" s="47">
        <v>7</v>
      </c>
      <c r="N7" s="47">
        <v>7</v>
      </c>
      <c r="O7" s="48">
        <f>IF(L7="",0,SUM(L7:N7)+P7)</f>
        <v>21.7</v>
      </c>
      <c r="P7" s="51">
        <v>0.9</v>
      </c>
      <c r="Q7" s="52">
        <f>IF(J7="","",J7+O7)</f>
        <v>45.099999999999994</v>
      </c>
      <c r="R7" s="53">
        <f>IF(Q7="","",RANK(T7,T$6:T$16))</f>
        <v>2</v>
      </c>
      <c r="S7" s="2"/>
      <c r="T7" s="54">
        <f>IF(Q7="","",Q7+U7+V7)</f>
        <v>45.11155099999999</v>
      </c>
      <c r="U7" s="55">
        <f>IF(P7="","",ROUND(1/P7/100,4))</f>
        <v>0.0111</v>
      </c>
      <c r="V7" s="54">
        <f>Q7/100000</f>
        <v>0.00045099999999999996</v>
      </c>
    </row>
    <row r="8" spans="1:22" ht="12.75">
      <c r="A8" s="42">
        <v>3</v>
      </c>
      <c r="B8" s="56" t="s">
        <v>32</v>
      </c>
      <c r="C8" s="56" t="s">
        <v>33</v>
      </c>
      <c r="D8" s="58">
        <v>2007</v>
      </c>
      <c r="E8" s="45" t="s">
        <v>34</v>
      </c>
      <c r="F8" s="46" t="s">
        <v>31</v>
      </c>
      <c r="G8" s="47">
        <v>6.6</v>
      </c>
      <c r="H8" s="47">
        <v>6.6</v>
      </c>
      <c r="I8" s="47">
        <v>6.9</v>
      </c>
      <c r="J8" s="48">
        <f>IF(G8="","",SUM(G8:I8)+K8)</f>
        <v>20.5</v>
      </c>
      <c r="K8" s="49">
        <v>0.4</v>
      </c>
      <c r="L8" s="50">
        <v>6.9</v>
      </c>
      <c r="M8" s="47">
        <v>7.1</v>
      </c>
      <c r="N8" s="47">
        <v>7</v>
      </c>
      <c r="O8" s="48">
        <f>IF(L8="",0,SUM(L8:N8)+P8)</f>
        <v>21.4</v>
      </c>
      <c r="P8" s="51">
        <v>0.4</v>
      </c>
      <c r="Q8" s="52">
        <f>IF(J8="","",J8+O8)</f>
        <v>41.9</v>
      </c>
      <c r="R8" s="53">
        <f>IF(Q8="","",RANK(T8,T$6:T$16))</f>
        <v>3</v>
      </c>
      <c r="S8" s="2"/>
      <c r="T8" s="54">
        <f>IF(Q8="","",Q8+U8+V8)</f>
        <v>41.925419</v>
      </c>
      <c r="U8" s="55">
        <f>IF(P8="","",ROUND(1/P8/100,4))</f>
        <v>0.025</v>
      </c>
      <c r="V8" s="54">
        <f>Q8/100000</f>
        <v>0.000419</v>
      </c>
    </row>
    <row r="9" spans="1:22" ht="12.75">
      <c r="A9" s="42">
        <v>4</v>
      </c>
      <c r="B9" s="56" t="s">
        <v>35</v>
      </c>
      <c r="C9" s="56" t="s">
        <v>36</v>
      </c>
      <c r="D9" s="58">
        <v>2007</v>
      </c>
      <c r="E9" s="45" t="s">
        <v>34</v>
      </c>
      <c r="F9" s="59" t="s">
        <v>31</v>
      </c>
      <c r="G9" s="47">
        <v>5.8</v>
      </c>
      <c r="H9" s="47">
        <v>6.2</v>
      </c>
      <c r="I9" s="47">
        <v>6</v>
      </c>
      <c r="J9" s="48">
        <f>IF(G9="","",SUM(G9:I9)+K9)</f>
        <v>18.4</v>
      </c>
      <c r="K9" s="49">
        <v>0.4</v>
      </c>
      <c r="L9" s="50">
        <v>5.8</v>
      </c>
      <c r="M9" s="47">
        <v>5.9</v>
      </c>
      <c r="N9" s="47">
        <v>5.6</v>
      </c>
      <c r="O9" s="48">
        <f>IF(L9="",0,SUM(L9:N9)+P9)</f>
        <v>17.7</v>
      </c>
      <c r="P9" s="51">
        <v>0.4</v>
      </c>
      <c r="Q9" s="52">
        <f>IF(J9="","",SUM(J9+O9))</f>
        <v>36.099999999999994</v>
      </c>
      <c r="R9" s="53">
        <f>IF(Q9="","",RANK(T9,T$6:T$16))</f>
        <v>4</v>
      </c>
      <c r="S9" s="2"/>
      <c r="T9" s="54">
        <f>IF(Q9="","",Q9+U9+V9)</f>
        <v>36.12536099999999</v>
      </c>
      <c r="U9" s="55">
        <f>IF(P9="","",ROUND(1/P9/100,4))</f>
        <v>0.025</v>
      </c>
      <c r="V9" s="54">
        <f>Q9/100000</f>
        <v>0.00036099999999999994</v>
      </c>
    </row>
    <row r="10" spans="1:22" ht="12.75">
      <c r="A10" s="42">
        <v>5</v>
      </c>
      <c r="B10" s="43" t="s">
        <v>37</v>
      </c>
      <c r="C10" s="43" t="s">
        <v>38</v>
      </c>
      <c r="D10" s="44" t="s">
        <v>39</v>
      </c>
      <c r="E10" s="45" t="s">
        <v>40</v>
      </c>
      <c r="F10" s="59" t="s">
        <v>31</v>
      </c>
      <c r="G10" s="47">
        <v>5.6</v>
      </c>
      <c r="H10" s="47">
        <v>5.5</v>
      </c>
      <c r="I10" s="47">
        <v>5.8</v>
      </c>
      <c r="J10" s="48">
        <f>IF(G10="","",SUM(G10:I10)+K10)</f>
        <v>17.299999999999997</v>
      </c>
      <c r="K10" s="49">
        <v>0.4</v>
      </c>
      <c r="L10" s="50">
        <v>6.1</v>
      </c>
      <c r="M10" s="47">
        <v>5.9</v>
      </c>
      <c r="N10" s="47">
        <v>6.3</v>
      </c>
      <c r="O10" s="48">
        <f>IF(L10="",0,SUM(L10:N10)+P10)</f>
        <v>18.699999999999996</v>
      </c>
      <c r="P10" s="51">
        <v>0.4</v>
      </c>
      <c r="Q10" s="52">
        <f>IF(J10="","",SUM(J10+O10))</f>
        <v>35.99999999999999</v>
      </c>
      <c r="R10" s="53">
        <f>IF(Q10="","",RANK(T10,T$6:T$16))</f>
        <v>5</v>
      </c>
      <c r="S10" s="2"/>
      <c r="T10" s="54">
        <f>IF(Q10="","",Q10+U10+V10)</f>
        <v>36.02535999999999</v>
      </c>
      <c r="U10" s="55">
        <f>IF(P10="","",ROUND(1/P10/100,4))</f>
        <v>0.025</v>
      </c>
      <c r="V10" s="54">
        <f>Q10/100000</f>
        <v>0.0003599999999999999</v>
      </c>
    </row>
    <row r="11" spans="1:22" ht="12.75">
      <c r="A11" s="42">
        <v>6</v>
      </c>
      <c r="B11" s="60" t="s">
        <v>41</v>
      </c>
      <c r="C11" s="60" t="s">
        <v>42</v>
      </c>
      <c r="D11" s="61" t="s">
        <v>43</v>
      </c>
      <c r="E11" s="62" t="s">
        <v>26</v>
      </c>
      <c r="F11" s="46" t="s">
        <v>31</v>
      </c>
      <c r="G11" s="47">
        <v>5.5</v>
      </c>
      <c r="H11" s="47">
        <v>5.6</v>
      </c>
      <c r="I11" s="47">
        <v>5.7</v>
      </c>
      <c r="J11" s="48">
        <f>IF(G11="","",SUM(G11:I11)+K11)</f>
        <v>17.2</v>
      </c>
      <c r="K11" s="49">
        <v>0.4</v>
      </c>
      <c r="L11" s="50">
        <v>6.2</v>
      </c>
      <c r="M11" s="47">
        <v>5.9</v>
      </c>
      <c r="N11" s="47">
        <v>6</v>
      </c>
      <c r="O11" s="48">
        <f>IF(L11="",0,SUM(L11:N11)+P11)</f>
        <v>18.5</v>
      </c>
      <c r="P11" s="51">
        <v>0.4</v>
      </c>
      <c r="Q11" s="52">
        <f>IF(J11="","",J11+O11)</f>
        <v>35.7</v>
      </c>
      <c r="R11" s="53">
        <f>IF(Q11="","",RANK(T11,T$6:T$16))</f>
        <v>6</v>
      </c>
      <c r="T11" s="54">
        <f>IF(Q11="","",Q11+U11+V11)</f>
        <v>35.725357</v>
      </c>
      <c r="U11" s="55">
        <f>IF(P11="","",ROUND(1/P11/100,4))</f>
        <v>0.025</v>
      </c>
      <c r="V11" s="54">
        <f>Q11/100000</f>
        <v>0.000357</v>
      </c>
    </row>
    <row r="12" spans="1:22" ht="12.75">
      <c r="A12" s="42">
        <v>7</v>
      </c>
      <c r="B12" s="63" t="s">
        <v>44</v>
      </c>
      <c r="C12" s="63" t="s">
        <v>45</v>
      </c>
      <c r="D12" s="64">
        <v>2007</v>
      </c>
      <c r="E12" s="65" t="s">
        <v>46</v>
      </c>
      <c r="F12" s="46" t="s">
        <v>31</v>
      </c>
      <c r="G12" s="47">
        <v>6.4</v>
      </c>
      <c r="H12" s="47">
        <v>6.4</v>
      </c>
      <c r="I12" s="47">
        <v>6.5</v>
      </c>
      <c r="J12" s="48">
        <f>IF(G12="","",SUM(G12:I12)+K12)</f>
        <v>19.7</v>
      </c>
      <c r="K12" s="49">
        <v>0.4</v>
      </c>
      <c r="L12" s="50">
        <v>5</v>
      </c>
      <c r="M12" s="47">
        <v>5.2</v>
      </c>
      <c r="N12" s="47">
        <v>5</v>
      </c>
      <c r="O12" s="48">
        <f>IF(L12="",0,SUM(L12:N12)+P12)</f>
        <v>15.6</v>
      </c>
      <c r="P12" s="51">
        <v>0.4</v>
      </c>
      <c r="Q12" s="52">
        <f>IF(J12="","",J12+O12)</f>
        <v>35.3</v>
      </c>
      <c r="R12" s="53">
        <f>IF(Q12="","",RANK(T12,T$6:T$16))</f>
        <v>7</v>
      </c>
      <c r="T12" s="54">
        <f>IF(Q12="","",Q12+U12+V12)</f>
        <v>35.32535299999999</v>
      </c>
      <c r="U12" s="55">
        <f>IF(P12="","",ROUND(1/P12/100,4))</f>
        <v>0.025</v>
      </c>
      <c r="V12" s="54">
        <f>Q12/100000</f>
        <v>0.00035299999999999996</v>
      </c>
    </row>
    <row r="13" spans="1:22" ht="12.75">
      <c r="A13" s="42">
        <v>8</v>
      </c>
      <c r="B13" s="66" t="s">
        <v>47</v>
      </c>
      <c r="C13" s="66" t="s">
        <v>45</v>
      </c>
      <c r="D13" s="58">
        <v>2007</v>
      </c>
      <c r="E13" s="62" t="s">
        <v>46</v>
      </c>
      <c r="F13" s="46" t="s">
        <v>31</v>
      </c>
      <c r="G13" s="47">
        <v>3.3</v>
      </c>
      <c r="H13" s="47">
        <v>3.2</v>
      </c>
      <c r="I13" s="47">
        <v>3.1</v>
      </c>
      <c r="J13" s="48">
        <f>IF(G13="","",SUM(G13:I13)+K13)</f>
        <v>9.600000000000001</v>
      </c>
      <c r="K13" s="49">
        <v>0</v>
      </c>
      <c r="L13" s="50">
        <v>4.5</v>
      </c>
      <c r="M13" s="47">
        <v>4.5</v>
      </c>
      <c r="N13" s="47">
        <v>4.5</v>
      </c>
      <c r="O13" s="48">
        <f>IF(L13="",0,SUM(L13:N13)+P13)</f>
        <v>13.8</v>
      </c>
      <c r="P13" s="51">
        <v>0.30000000000000004</v>
      </c>
      <c r="Q13" s="52">
        <f>IF(J13="","",J13+O13)</f>
        <v>23.400000000000002</v>
      </c>
      <c r="R13" s="53">
        <f>IF(Q13="","",RANK(T13,T$6:T$16))</f>
        <v>8</v>
      </c>
      <c r="T13" s="54">
        <f>IF(Q13="","",Q13+U13+V13)</f>
        <v>23.433534</v>
      </c>
      <c r="U13" s="55">
        <f>IF(P13="","",ROUND(1/P13/100,4))</f>
        <v>0.0333</v>
      </c>
      <c r="V13" s="54">
        <f>Q13/100000</f>
        <v>0.00023400000000000002</v>
      </c>
    </row>
    <row r="14" spans="1:22" ht="12.75">
      <c r="A14" s="42">
        <v>9</v>
      </c>
      <c r="B14" s="43"/>
      <c r="C14" s="43"/>
      <c r="D14" s="44"/>
      <c r="E14" s="67"/>
      <c r="F14" s="46"/>
      <c r="G14" s="47"/>
      <c r="H14" s="47"/>
      <c r="I14" s="47"/>
      <c r="J14" s="48">
        <f>IF(G14="","",SUM(G14:I14)+K14)</f>
      </c>
      <c r="K14" s="49">
        <f>IF(F14="",0,VLOOKUP(F14,Bonustabelle!$A$6:$C$21,3,FALSE))</f>
        <v>0</v>
      </c>
      <c r="L14" s="50"/>
      <c r="M14" s="47"/>
      <c r="N14" s="47"/>
      <c r="O14" s="48">
        <f>IF(L14="",0,SUM(L14:N14)+P14)</f>
        <v>0</v>
      </c>
      <c r="P14" s="51"/>
      <c r="Q14" s="52">
        <f>IF(J14="","",SUM(J14+O14))</f>
      </c>
      <c r="R14" s="53">
        <f>IF(Q14="","",RANK(T14,T$6:T$16))</f>
      </c>
      <c r="T14" s="54">
        <f>IF(Q14="","",Q14+U14+V14)</f>
      </c>
      <c r="U14" s="55">
        <f>IF(P14="","",ROUND(1/P14/100,4))</f>
      </c>
      <c r="V14" s="54">
        <f>Q14/100000</f>
        <v>0</v>
      </c>
    </row>
    <row r="15" spans="1:22" ht="12.75">
      <c r="A15" s="42">
        <v>10</v>
      </c>
      <c r="B15" s="43"/>
      <c r="C15" s="43"/>
      <c r="D15" s="44"/>
      <c r="E15" s="45"/>
      <c r="F15" s="46"/>
      <c r="G15" s="47"/>
      <c r="H15" s="47"/>
      <c r="I15" s="47"/>
      <c r="J15" s="48">
        <f>IF(G15="","",SUM(G15:I15)+K15)</f>
      </c>
      <c r="K15" s="49">
        <f>IF(F15="",0,VLOOKUP(F15,Bonustabelle!$A$6:$C$21,3,FALSE))</f>
        <v>0</v>
      </c>
      <c r="L15" s="50"/>
      <c r="M15" s="47"/>
      <c r="N15" s="47"/>
      <c r="O15" s="48">
        <f>IF(L15="",0,SUM(L15:N15)+P15)</f>
        <v>0</v>
      </c>
      <c r="P15" s="51"/>
      <c r="Q15" s="52">
        <f>IF(J15="","",SUM(J15+O15))</f>
      </c>
      <c r="R15" s="53">
        <f>IF(Q15="","",RANK(T15,T$6:T$16))</f>
      </c>
      <c r="T15" s="54">
        <f>IF(Q15="","",Q15+U15+V15)</f>
      </c>
      <c r="U15" s="55">
        <f>IF(P15="","",ROUND(1/P15/100,4))</f>
      </c>
      <c r="V15" s="54">
        <f>Q15/100000</f>
        <v>0</v>
      </c>
    </row>
    <row r="16" spans="1:22" ht="12.75">
      <c r="A16" s="42">
        <v>11</v>
      </c>
      <c r="B16" s="43"/>
      <c r="C16" s="43"/>
      <c r="D16" s="44"/>
      <c r="E16" s="45"/>
      <c r="F16" s="46"/>
      <c r="G16" s="47"/>
      <c r="H16" s="47"/>
      <c r="I16" s="47"/>
      <c r="J16" s="48">
        <f>IF(G16="","",SUM(G16:I16)+K16)</f>
      </c>
      <c r="K16" s="49">
        <f>IF(F16="",0,VLOOKUP(F16,Bonustabelle!$A$6:$C$21,3,FALSE))</f>
        <v>0</v>
      </c>
      <c r="L16" s="50"/>
      <c r="M16" s="47"/>
      <c r="N16" s="47"/>
      <c r="O16" s="48">
        <f>IF(L16="",0,SUM(L16:N16)+P16)</f>
        <v>0</v>
      </c>
      <c r="P16" s="51"/>
      <c r="Q16" s="52">
        <f>IF(J16="","",SUM(J16+O16))</f>
      </c>
      <c r="R16" s="53">
        <f>IF(Q16="","",RANK(T16,T$6:T$16))</f>
      </c>
      <c r="T16" s="54">
        <f>IF(Q16="","",Q16+U16+V16)</f>
      </c>
      <c r="U16" s="55">
        <f>IF(P16="","",ROUND(1/P16/100,4))</f>
      </c>
      <c r="V16" s="54">
        <f>Q16/100000</f>
        <v>0</v>
      </c>
    </row>
    <row r="19" spans="6:17" ht="12.75">
      <c r="F19" s="46" t="s">
        <v>48</v>
      </c>
      <c r="G19" s="47">
        <v>4</v>
      </c>
      <c r="H19" s="47">
        <v>4.2</v>
      </c>
      <c r="I19" s="47">
        <v>4</v>
      </c>
      <c r="J19" s="48">
        <f>IF(G19="","",SUM(G19:I19)+K19)</f>
        <v>12.2</v>
      </c>
      <c r="L19" s="50">
        <v>3.7</v>
      </c>
      <c r="M19" s="47">
        <v>4</v>
      </c>
      <c r="N19" s="47">
        <v>4</v>
      </c>
      <c r="O19" s="48">
        <f>IF(L19="",0,SUM(L19:N19)+P19)</f>
        <v>11.899999999999999</v>
      </c>
      <c r="P19" s="51">
        <v>0.2</v>
      </c>
      <c r="Q19" s="52">
        <f>IF(J19="","",SUM(J19+O19))</f>
        <v>24.099999999999998</v>
      </c>
    </row>
  </sheetData>
  <sheetProtection selectLockedCells="1" selectUnlockedCells="1"/>
  <mergeCells count="2">
    <mergeCell ref="G4:I4"/>
    <mergeCell ref="L4:N4"/>
  </mergeCells>
  <conditionalFormatting sqref="G6:I16 G19:I19 L6:N16 L19:N19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 horizontalCentered="1"/>
  <pageMargins left="0.39375" right="0.39375" top="0.39375" bottom="0.5118055555555555" header="0.5118055555555555" footer="0.31527777777777777"/>
  <pageSetup fitToHeight="1" fitToWidth="1" horizontalDpi="300" verticalDpi="300" orientation="landscape" paperSize="9"/>
  <headerFooter alignWithMargins="0">
    <oddFooter>&amp;L&amp;F / &amp;A&amp;CSeite &amp;P von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V20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6.7109375" style="2" customWidth="1"/>
    <col min="2" max="3" width="14.7109375" style="2" customWidth="1"/>
    <col min="4" max="4" width="6.8515625" style="1" customWidth="1"/>
    <col min="5" max="5" width="18.7109375" style="2" customWidth="1"/>
    <col min="6" max="6" width="7.7109375" style="10" customWidth="1"/>
    <col min="7" max="9" width="5.7109375" style="10" customWidth="1"/>
    <col min="10" max="11" width="7.57421875" style="10" customWidth="1"/>
    <col min="12" max="14" width="5.7109375" style="10" customWidth="1"/>
    <col min="15" max="15" width="4.7109375" style="10" customWidth="1"/>
    <col min="16" max="16" width="7.140625" style="10" customWidth="1"/>
    <col min="17" max="17" width="8.7109375" style="68" customWidth="1"/>
    <col min="18" max="18" width="8.7109375" style="10" customWidth="1"/>
    <col min="19" max="19" width="4.7109375" style="10" customWidth="1"/>
    <col min="20" max="16384" width="11.421875" style="10" customWidth="1"/>
  </cols>
  <sheetData>
    <row r="1" spans="3:18" ht="12.75">
      <c r="C1" s="12" t="s">
        <v>49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69"/>
      <c r="Q1" s="69"/>
      <c r="R1" s="15" t="s">
        <v>50</v>
      </c>
    </row>
    <row r="2" spans="1:18" ht="12.75">
      <c r="A2" s="14"/>
      <c r="B2" s="13" t="str">
        <f>Bonustabelle!J8&amp;" "&amp;DAY(Bonustabelle!J5)&amp;"."&amp;MONTH(Bonustabelle!J5)&amp;"."&amp;YEAR(Bonustabelle!J5)</f>
        <v>Sommer-Pokal 1.6.2014</v>
      </c>
      <c r="C2" s="14"/>
      <c r="D2" s="14"/>
      <c r="E2" s="14"/>
      <c r="F2" s="15" t="s">
        <v>1</v>
      </c>
      <c r="G2" s="34">
        <f>YEAR(Bonustabelle!$J$5)-11</f>
        <v>2003</v>
      </c>
      <c r="H2" s="16" t="s">
        <v>51</v>
      </c>
      <c r="I2" s="34">
        <f>YEAR(Bonustabelle!$J$5)-9</f>
        <v>2005</v>
      </c>
      <c r="J2" s="13"/>
      <c r="K2" s="13"/>
      <c r="L2" s="15" t="s">
        <v>3</v>
      </c>
      <c r="M2" s="13" t="str">
        <f>Bonustabelle!J11</f>
        <v>TuS Ottensen</v>
      </c>
      <c r="O2" s="13"/>
      <c r="R2" s="15" t="s">
        <v>52</v>
      </c>
    </row>
    <row r="3" spans="1:18" ht="12.75">
      <c r="A3" s="70"/>
      <c r="B3" s="70"/>
      <c r="C3" s="70"/>
      <c r="D3" s="70"/>
      <c r="E3" s="70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2" ht="15" customHeight="1">
      <c r="A4" s="19" t="s">
        <v>4</v>
      </c>
      <c r="B4" s="20"/>
      <c r="C4" s="20"/>
      <c r="D4" s="21" t="s">
        <v>5</v>
      </c>
      <c r="E4" s="20"/>
      <c r="F4" s="23" t="s">
        <v>6</v>
      </c>
      <c r="G4" s="16" t="s">
        <v>7</v>
      </c>
      <c r="H4" s="16"/>
      <c r="I4" s="16"/>
      <c r="J4" s="24"/>
      <c r="K4" s="25"/>
      <c r="L4" s="23" t="s">
        <v>7</v>
      </c>
      <c r="M4" s="23"/>
      <c r="N4" s="23"/>
      <c r="O4" s="24"/>
      <c r="P4" s="24"/>
      <c r="Q4" s="26"/>
      <c r="R4" s="40"/>
      <c r="T4" s="27" t="s">
        <v>8</v>
      </c>
      <c r="U4" s="28"/>
      <c r="V4" s="28"/>
    </row>
    <row r="5" spans="1:22" s="31" customFormat="1" ht="15" customHeight="1">
      <c r="A5" s="29" t="s">
        <v>9</v>
      </c>
      <c r="B5" s="30" t="s">
        <v>10</v>
      </c>
      <c r="C5" s="31" t="s">
        <v>11</v>
      </c>
      <c r="D5" s="32" t="s">
        <v>12</v>
      </c>
      <c r="E5" s="31" t="s">
        <v>13</v>
      </c>
      <c r="F5" s="23" t="s">
        <v>14</v>
      </c>
      <c r="G5" s="34">
        <v>1</v>
      </c>
      <c r="H5" s="34">
        <v>2</v>
      </c>
      <c r="I5" s="34">
        <v>3</v>
      </c>
      <c r="J5" s="35" t="s">
        <v>15</v>
      </c>
      <c r="K5" s="36" t="s">
        <v>16</v>
      </c>
      <c r="L5" s="37">
        <v>1</v>
      </c>
      <c r="M5" s="34">
        <v>2</v>
      </c>
      <c r="N5" s="34">
        <v>3</v>
      </c>
      <c r="O5" s="38" t="s">
        <v>17</v>
      </c>
      <c r="P5" s="38" t="s">
        <v>18</v>
      </c>
      <c r="Q5" s="39" t="s">
        <v>19</v>
      </c>
      <c r="R5" s="40" t="s">
        <v>20</v>
      </c>
      <c r="T5" s="27" t="s">
        <v>21</v>
      </c>
      <c r="U5" s="41" t="s">
        <v>22</v>
      </c>
      <c r="V5" s="41" t="s">
        <v>23</v>
      </c>
    </row>
    <row r="6" spans="1:22" ht="12.75">
      <c r="A6" s="42">
        <v>1</v>
      </c>
      <c r="B6" s="43" t="s">
        <v>53</v>
      </c>
      <c r="C6" s="43" t="s">
        <v>25</v>
      </c>
      <c r="D6" s="44">
        <v>2004</v>
      </c>
      <c r="E6" s="71" t="s">
        <v>26</v>
      </c>
      <c r="F6" s="46" t="s">
        <v>54</v>
      </c>
      <c r="G6" s="47">
        <v>7.4</v>
      </c>
      <c r="H6" s="47">
        <v>7.8</v>
      </c>
      <c r="I6" s="47">
        <v>7.9</v>
      </c>
      <c r="J6" s="48">
        <f>IF(G6="","",SUM(G6:I6)+K6)</f>
        <v>24.8</v>
      </c>
      <c r="K6" s="49">
        <f>IF(F6="",0,VLOOKUP(F6,Bonustabelle!$A$6:$C$21,3,FALSE))</f>
        <v>1.7</v>
      </c>
      <c r="L6" s="50">
        <v>7.2</v>
      </c>
      <c r="M6" s="47">
        <v>7</v>
      </c>
      <c r="N6" s="47">
        <v>7</v>
      </c>
      <c r="O6" s="48">
        <f>IF(L6="",0,SUM(L6:N6)+P6)</f>
        <v>23.9</v>
      </c>
      <c r="P6" s="51">
        <v>2.7</v>
      </c>
      <c r="Q6" s="52">
        <f>IF(J6="","",SUM(J6+O6))</f>
        <v>48.7</v>
      </c>
      <c r="R6" s="53">
        <f>IF(Q6="","",RANK(T6,T$6:T$20))</f>
        <v>1</v>
      </c>
      <c r="S6" s="2"/>
      <c r="T6" s="54">
        <f>IF(Q6="","",Q6+U6+V6)</f>
        <v>48.703939000000005</v>
      </c>
      <c r="U6" s="55">
        <f>IF(P6="","",ROUND(1/P6/100,4))</f>
        <v>0.0037</v>
      </c>
      <c r="V6" s="54">
        <f>O6/100000</f>
        <v>0.00023899999999999998</v>
      </c>
    </row>
    <row r="7" spans="1:22" ht="12.75">
      <c r="A7" s="42">
        <v>2</v>
      </c>
      <c r="B7" s="72" t="s">
        <v>55</v>
      </c>
      <c r="C7" s="72" t="s">
        <v>56</v>
      </c>
      <c r="D7" s="73">
        <v>2003</v>
      </c>
      <c r="E7" s="71" t="s">
        <v>40</v>
      </c>
      <c r="F7" s="46" t="s">
        <v>27</v>
      </c>
      <c r="G7" s="47">
        <v>7</v>
      </c>
      <c r="H7" s="47">
        <v>6.8</v>
      </c>
      <c r="I7" s="47">
        <v>7.1</v>
      </c>
      <c r="J7" s="48">
        <f>IF(G7="","",SUM(G7:I7)+K7)</f>
        <v>21.9</v>
      </c>
      <c r="K7" s="49">
        <f>IF(F7="",0,VLOOKUP(F7,Bonustabelle!$A$6:$C$21,3,FALSE))</f>
        <v>1</v>
      </c>
      <c r="L7" s="50">
        <v>7.1</v>
      </c>
      <c r="M7" s="47">
        <v>7.4</v>
      </c>
      <c r="N7" s="47">
        <v>7</v>
      </c>
      <c r="O7" s="48">
        <f>IF(L7="",0,SUM(L7:N7)+P7)</f>
        <v>22.5</v>
      </c>
      <c r="P7" s="51">
        <v>1</v>
      </c>
      <c r="Q7" s="52">
        <f>IF(J7="","",SUM(J7+O7))</f>
        <v>44.4</v>
      </c>
      <c r="R7" s="53">
        <f>IF(Q7="","",RANK(T7,T$6:T$20))</f>
        <v>2</v>
      </c>
      <c r="S7" s="2"/>
      <c r="T7" s="54">
        <f>IF(Q7="","",Q7+U7+V7)</f>
        <v>44.410225</v>
      </c>
      <c r="U7" s="55">
        <f>IF(P7="","",ROUND(1/P7/100,4))</f>
        <v>0.01</v>
      </c>
      <c r="V7" s="54">
        <f>O7/100000</f>
        <v>0.000225</v>
      </c>
    </row>
    <row r="8" spans="1:22" ht="12.75">
      <c r="A8" s="42">
        <v>3</v>
      </c>
      <c r="B8" s="74" t="s">
        <v>57</v>
      </c>
      <c r="C8" s="74" t="s">
        <v>58</v>
      </c>
      <c r="D8" s="75">
        <v>2003</v>
      </c>
      <c r="E8" s="71" t="s">
        <v>34</v>
      </c>
      <c r="F8" s="46" t="s">
        <v>54</v>
      </c>
      <c r="G8" s="47">
        <v>6.8</v>
      </c>
      <c r="H8" s="47">
        <v>7</v>
      </c>
      <c r="I8" s="47">
        <v>7.2</v>
      </c>
      <c r="J8" s="48">
        <f>IF(G8="","",SUM(G8:I8)+K8)</f>
        <v>22.7</v>
      </c>
      <c r="K8" s="49">
        <f>IF(F8="",0,VLOOKUP(F8,Bonustabelle!$A$6:$C$21,3,FALSE))</f>
        <v>1.7</v>
      </c>
      <c r="L8" s="50">
        <v>6.3</v>
      </c>
      <c r="M8" s="47">
        <v>6.6</v>
      </c>
      <c r="N8" s="47">
        <v>6.5</v>
      </c>
      <c r="O8" s="48">
        <f>IF(L8="",0,SUM(L8:N8)+P8)</f>
        <v>21.099999999999998</v>
      </c>
      <c r="P8" s="51">
        <v>1.7000000000000002</v>
      </c>
      <c r="Q8" s="52">
        <f>IF(J8="","",SUM(J8+O8))</f>
        <v>43.8</v>
      </c>
      <c r="R8" s="53">
        <f>IF(Q8="","",RANK(T8,T$6:T$20))</f>
        <v>3</v>
      </c>
      <c r="S8" s="2"/>
      <c r="T8" s="54">
        <f>IF(Q8="","",Q8+U8+V8)</f>
        <v>43.806110999999994</v>
      </c>
      <c r="U8" s="55">
        <f>IF(P8="","",ROUND(1/P8/100,4))</f>
        <v>0.0059</v>
      </c>
      <c r="V8" s="54">
        <f>O8/100000</f>
        <v>0.00021099999999999998</v>
      </c>
    </row>
    <row r="9" spans="1:22" ht="12.75">
      <c r="A9" s="42">
        <v>4</v>
      </c>
      <c r="B9" s="43" t="s">
        <v>59</v>
      </c>
      <c r="C9" s="43" t="s">
        <v>60</v>
      </c>
      <c r="D9" s="44">
        <v>2004</v>
      </c>
      <c r="E9" s="71" t="s">
        <v>61</v>
      </c>
      <c r="F9" s="46" t="s">
        <v>62</v>
      </c>
      <c r="G9" s="47">
        <v>6.1</v>
      </c>
      <c r="H9" s="47">
        <v>6.3</v>
      </c>
      <c r="I9" s="47">
        <v>6.5</v>
      </c>
      <c r="J9" s="48">
        <f>IF(G9="","",SUM(G9:I9)+K9)</f>
        <v>21.799999999999997</v>
      </c>
      <c r="K9" s="49">
        <f>IF(F9="",0,VLOOKUP(F9,Bonustabelle!$A$6:$C$21,3,FALSE))</f>
        <v>2.9</v>
      </c>
      <c r="L9" s="50">
        <v>5.9</v>
      </c>
      <c r="M9" s="47">
        <v>6.2</v>
      </c>
      <c r="N9" s="47">
        <v>6.3</v>
      </c>
      <c r="O9" s="48">
        <f>IF(L9="",0,SUM(L9:N9)+P9)</f>
        <v>21.9</v>
      </c>
      <c r="P9" s="51">
        <v>3.5</v>
      </c>
      <c r="Q9" s="52">
        <f>IF(J9="","",SUM(J9+O9))</f>
        <v>43.699999999999996</v>
      </c>
      <c r="R9" s="53">
        <f>IF(Q9="","",RANK(T9,T$6:T$20))</f>
        <v>4</v>
      </c>
      <c r="S9" s="2"/>
      <c r="T9" s="54">
        <f>IF(Q9="","",Q9+U9+V9)</f>
        <v>43.703118999999994</v>
      </c>
      <c r="U9" s="55">
        <f>IF(P9="","",ROUND(1/P9/100,4))</f>
        <v>0.0029</v>
      </c>
      <c r="V9" s="54">
        <f>O9/100000</f>
        <v>0.00021899999999999998</v>
      </c>
    </row>
    <row r="10" spans="1:22" ht="12.75">
      <c r="A10" s="42">
        <v>5</v>
      </c>
      <c r="B10" s="74" t="s">
        <v>63</v>
      </c>
      <c r="C10" s="74" t="s">
        <v>58</v>
      </c>
      <c r="D10" s="75">
        <v>2005</v>
      </c>
      <c r="E10" s="71" t="s">
        <v>34</v>
      </c>
      <c r="F10" s="46" t="s">
        <v>27</v>
      </c>
      <c r="G10" s="47">
        <v>6.6</v>
      </c>
      <c r="H10" s="47">
        <v>6.9</v>
      </c>
      <c r="I10" s="47">
        <v>6.8</v>
      </c>
      <c r="J10" s="48">
        <f>IF(G10="","",SUM(G10:I10)+K10)</f>
        <v>21.299999999999997</v>
      </c>
      <c r="K10" s="49">
        <f>IF(F10="",0,VLOOKUP(F10,Bonustabelle!$A$6:$C$21,3,FALSE))</f>
        <v>1</v>
      </c>
      <c r="L10" s="50">
        <v>6</v>
      </c>
      <c r="M10" s="47">
        <v>6.2</v>
      </c>
      <c r="N10" s="47">
        <v>6.2</v>
      </c>
      <c r="O10" s="48">
        <f>IF(L10="",0,SUM(L10:N10)+P10)</f>
        <v>19.4</v>
      </c>
      <c r="P10" s="51">
        <v>1</v>
      </c>
      <c r="Q10" s="52">
        <f>IF(J10="","",SUM(J10+O10))</f>
        <v>40.699999999999996</v>
      </c>
      <c r="R10" s="53">
        <f>IF(Q10="","",RANK(T10,T$6:T$20))</f>
        <v>5</v>
      </c>
      <c r="S10" s="2"/>
      <c r="T10" s="54">
        <f>IF(Q10="","",Q10+U10+V10)</f>
        <v>40.710193999999994</v>
      </c>
      <c r="U10" s="55">
        <f>IF(P10="","",ROUND(1/P10/100,4))</f>
        <v>0.01</v>
      </c>
      <c r="V10" s="54">
        <f>O10/100000</f>
        <v>0.000194</v>
      </c>
    </row>
    <row r="11" spans="1:22" ht="12.75">
      <c r="A11" s="42">
        <v>6</v>
      </c>
      <c r="B11" s="43" t="s">
        <v>64</v>
      </c>
      <c r="C11" s="43" t="s">
        <v>60</v>
      </c>
      <c r="D11" s="44">
        <v>2004</v>
      </c>
      <c r="E11" s="71" t="s">
        <v>61</v>
      </c>
      <c r="F11" s="46" t="s">
        <v>31</v>
      </c>
      <c r="G11" s="47">
        <v>6.4</v>
      </c>
      <c r="H11" s="47">
        <v>6.5</v>
      </c>
      <c r="I11" s="47">
        <v>6.6</v>
      </c>
      <c r="J11" s="48">
        <f>IF(G11="","",SUM(G11:I11)+K11)</f>
        <v>19.5</v>
      </c>
      <c r="K11" s="49">
        <f>IF(F11="",0,VLOOKUP(F11,Bonustabelle!$A$6:$C$21,3,FALSE))</f>
        <v>0</v>
      </c>
      <c r="L11" s="50">
        <v>6.7</v>
      </c>
      <c r="M11" s="47">
        <v>6.5</v>
      </c>
      <c r="N11" s="47">
        <v>6.6</v>
      </c>
      <c r="O11" s="48">
        <f>IF(L11="",0,SUM(L11:N11)+P11)</f>
        <v>20.3</v>
      </c>
      <c r="P11" s="51">
        <v>0.5</v>
      </c>
      <c r="Q11" s="52">
        <f>IF(J11="","",SUM(J11+O11))</f>
        <v>39.8</v>
      </c>
      <c r="R11" s="53">
        <f>IF(Q11="","",RANK(T11,T$6:T$20))</f>
        <v>6</v>
      </c>
      <c r="T11" s="54">
        <f>IF(Q11="","",Q11+U11+V11)</f>
        <v>39.820203</v>
      </c>
      <c r="U11" s="55">
        <f>IF(P11="","",ROUND(1/P11/100,4))</f>
        <v>0.02</v>
      </c>
      <c r="V11" s="54">
        <f>O11/100000</f>
        <v>0.000203</v>
      </c>
    </row>
    <row r="12" spans="1:22" ht="12.75">
      <c r="A12" s="42">
        <v>7</v>
      </c>
      <c r="B12" s="72" t="s">
        <v>65</v>
      </c>
      <c r="C12" s="72" t="s">
        <v>66</v>
      </c>
      <c r="D12" s="76" t="s">
        <v>67</v>
      </c>
      <c r="E12" s="71" t="s">
        <v>40</v>
      </c>
      <c r="F12" s="46" t="s">
        <v>31</v>
      </c>
      <c r="G12" s="47">
        <v>6.5</v>
      </c>
      <c r="H12" s="47">
        <v>6.4</v>
      </c>
      <c r="I12" s="47">
        <v>6.2</v>
      </c>
      <c r="J12" s="48">
        <f>IF(G12="","",SUM(G12:I12)+K12)</f>
        <v>19.1</v>
      </c>
      <c r="K12" s="49">
        <f>IF(F12="",0,VLOOKUP(F12,Bonustabelle!$A$6:$C$21,3,FALSE))</f>
        <v>0</v>
      </c>
      <c r="L12" s="50">
        <v>6.8</v>
      </c>
      <c r="M12" s="47">
        <v>6.6</v>
      </c>
      <c r="N12" s="47">
        <v>6.7</v>
      </c>
      <c r="O12" s="48">
        <f>IF(L12="",0,SUM(L12:N12)+P12)</f>
        <v>20.5</v>
      </c>
      <c r="P12" s="51">
        <v>0.4</v>
      </c>
      <c r="Q12" s="52">
        <f>IF(J12="","",SUM(J12+O12))</f>
        <v>39.6</v>
      </c>
      <c r="R12" s="53">
        <f>IF(Q12="","",RANK(T12,T$6:T$20))</f>
        <v>7</v>
      </c>
      <c r="T12" s="54">
        <f>IF(Q12="","",Q12+U12+V12)</f>
        <v>39.625205</v>
      </c>
      <c r="U12" s="55">
        <f>IF(P12="","",ROUND(1/P12/100,4))</f>
        <v>0.025</v>
      </c>
      <c r="V12" s="54">
        <f>O12/100000</f>
        <v>0.000205</v>
      </c>
    </row>
    <row r="13" spans="1:22" ht="12.75">
      <c r="A13" s="42">
        <v>8</v>
      </c>
      <c r="B13" s="72" t="s">
        <v>68</v>
      </c>
      <c r="C13" s="72" t="s">
        <v>69</v>
      </c>
      <c r="D13" s="76" t="s">
        <v>70</v>
      </c>
      <c r="E13" s="71" t="s">
        <v>40</v>
      </c>
      <c r="F13" s="46" t="s">
        <v>71</v>
      </c>
      <c r="G13" s="47">
        <v>6.1</v>
      </c>
      <c r="H13" s="47">
        <v>6.2</v>
      </c>
      <c r="I13" s="47">
        <v>6.5</v>
      </c>
      <c r="J13" s="48">
        <f>IF(G13="","",SUM(G13:I13)+K13)</f>
        <v>19.299999999999997</v>
      </c>
      <c r="K13" s="49">
        <f>IF(F13="",0,VLOOKUP(F13,Bonustabelle!$A$6:$C$21,3,FALSE))</f>
        <v>0.5</v>
      </c>
      <c r="L13" s="50">
        <v>6.1</v>
      </c>
      <c r="M13" s="47">
        <v>5.9</v>
      </c>
      <c r="N13" s="47">
        <v>6.3</v>
      </c>
      <c r="O13" s="48">
        <f>IF(L13="",0,SUM(L13:N13)+P13)</f>
        <v>18.9</v>
      </c>
      <c r="P13" s="51">
        <v>0.6000000000000001</v>
      </c>
      <c r="Q13" s="52">
        <f>IF(J13="","",SUM(J13+O13))</f>
        <v>38.199999999999996</v>
      </c>
      <c r="R13" s="53">
        <f>IF(Q13="","",RANK(T13,T$6:T$20))</f>
        <v>8</v>
      </c>
      <c r="T13" s="54">
        <f>IF(Q13="","",Q13+U13+V13)</f>
        <v>38.216888999999995</v>
      </c>
      <c r="U13" s="55">
        <f>IF(P13="","",ROUND(1/P13/100,4))</f>
        <v>0.0167</v>
      </c>
      <c r="V13" s="54">
        <f>O13/100000</f>
        <v>0.00018899999999999999</v>
      </c>
    </row>
    <row r="14" spans="1:22" ht="12.75">
      <c r="A14" s="42">
        <v>9</v>
      </c>
      <c r="B14" s="72" t="s">
        <v>72</v>
      </c>
      <c r="C14" s="72" t="s">
        <v>38</v>
      </c>
      <c r="D14" s="76" t="s">
        <v>67</v>
      </c>
      <c r="E14" s="71" t="s">
        <v>40</v>
      </c>
      <c r="F14" s="46" t="s">
        <v>31</v>
      </c>
      <c r="G14" s="47">
        <v>6.4</v>
      </c>
      <c r="H14" s="47">
        <v>6</v>
      </c>
      <c r="I14" s="47">
        <v>6.3</v>
      </c>
      <c r="J14" s="48">
        <f>IF(G14="","",SUM(G14:I14)+K14)</f>
        <v>18.700000000000003</v>
      </c>
      <c r="K14" s="49">
        <f>IF(F14="",0,VLOOKUP(F14,Bonustabelle!$A$6:$C$21,3,FALSE))</f>
        <v>0</v>
      </c>
      <c r="L14" s="50">
        <v>6</v>
      </c>
      <c r="M14" s="47">
        <v>6.1</v>
      </c>
      <c r="N14" s="47">
        <v>6.3</v>
      </c>
      <c r="O14" s="48">
        <f>IF(L14="",0,SUM(L14:N14)+P14)</f>
        <v>18.799999999999997</v>
      </c>
      <c r="P14" s="51">
        <v>0.4</v>
      </c>
      <c r="Q14" s="52">
        <f>IF(J14="","",SUM(J14+O14))</f>
        <v>37.5</v>
      </c>
      <c r="R14" s="53">
        <f>IF(Q14="","",RANK(T14,T$6:T$20))</f>
        <v>9</v>
      </c>
      <c r="T14" s="54">
        <f>IF(Q14="","",Q14+U14+V14)</f>
        <v>37.525188</v>
      </c>
      <c r="U14" s="55">
        <f>IF(P14="","",ROUND(1/P14/100,4))</f>
        <v>0.025</v>
      </c>
      <c r="V14" s="54">
        <f>O14/100000</f>
        <v>0.00018799999999999996</v>
      </c>
    </row>
    <row r="15" spans="1:22" ht="12.75">
      <c r="A15" s="42">
        <v>10</v>
      </c>
      <c r="B15" s="74" t="s">
        <v>73</v>
      </c>
      <c r="C15" s="74" t="s">
        <v>74</v>
      </c>
      <c r="D15" s="77">
        <v>2004</v>
      </c>
      <c r="E15" s="71" t="s">
        <v>75</v>
      </c>
      <c r="F15" s="46" t="s">
        <v>31</v>
      </c>
      <c r="G15" s="47">
        <v>6.2</v>
      </c>
      <c r="H15" s="47">
        <v>6.4</v>
      </c>
      <c r="I15" s="47">
        <v>6.4</v>
      </c>
      <c r="J15" s="48">
        <f>IF(G15="","",SUM(G15:I15)+K15)</f>
        <v>19</v>
      </c>
      <c r="K15" s="49">
        <f>IF(F15="",0,VLOOKUP(F15,Bonustabelle!$A$6:$C$21,3,FALSE))</f>
        <v>0</v>
      </c>
      <c r="L15" s="50">
        <v>5.8</v>
      </c>
      <c r="M15" s="47">
        <v>6</v>
      </c>
      <c r="N15" s="47">
        <v>6.2</v>
      </c>
      <c r="O15" s="48">
        <f>IF(L15="",0,SUM(L15:N15)+P15)</f>
        <v>18.4</v>
      </c>
      <c r="P15" s="51">
        <v>0.4</v>
      </c>
      <c r="Q15" s="52">
        <f>IF(J15="","",SUM(J15+O15))</f>
        <v>37.4</v>
      </c>
      <c r="R15" s="53">
        <f>IF(Q15="","",RANK(T15,T$6:T$20))</f>
        <v>10</v>
      </c>
      <c r="T15" s="54">
        <f>IF(Q15="","",Q15+U15+V15)</f>
        <v>37.425183999999994</v>
      </c>
      <c r="U15" s="55">
        <f>IF(P15="","",ROUND(1/P15/100,4))</f>
        <v>0.025</v>
      </c>
      <c r="V15" s="54">
        <f>O15/100000</f>
        <v>0.00018399999999999997</v>
      </c>
    </row>
    <row r="16" spans="1:22" ht="12.75">
      <c r="A16" s="42">
        <v>11</v>
      </c>
      <c r="B16" s="74" t="s">
        <v>76</v>
      </c>
      <c r="C16" s="74" t="s">
        <v>77</v>
      </c>
      <c r="D16" s="77">
        <v>2003</v>
      </c>
      <c r="E16" s="71" t="s">
        <v>75</v>
      </c>
      <c r="F16" s="46" t="s">
        <v>31</v>
      </c>
      <c r="G16" s="47">
        <v>6</v>
      </c>
      <c r="H16" s="47">
        <v>6.3</v>
      </c>
      <c r="I16" s="47">
        <v>5.9</v>
      </c>
      <c r="J16" s="48">
        <f>IF(G16="","",SUM(G16:I16)+K16)</f>
        <v>18.2</v>
      </c>
      <c r="K16" s="49">
        <f>IF(F16="",0,VLOOKUP(F16,Bonustabelle!$A$6:$C$21,3,FALSE))</f>
        <v>0</v>
      </c>
      <c r="L16" s="50">
        <v>5.3</v>
      </c>
      <c r="M16" s="47">
        <v>5.1</v>
      </c>
      <c r="N16" s="47">
        <v>5.4</v>
      </c>
      <c r="O16" s="48">
        <f>IF(L16="",0,SUM(L16:N16)+P16)</f>
        <v>16.2</v>
      </c>
      <c r="P16" s="51">
        <v>0.4</v>
      </c>
      <c r="Q16" s="52">
        <f>IF(J16="","",SUM(J16+O16))</f>
        <v>34.4</v>
      </c>
      <c r="R16" s="53">
        <f>IF(Q16="","",RANK(T16,T$6:T$20))</f>
        <v>11</v>
      </c>
      <c r="T16" s="54">
        <f>IF(Q16="","",Q16+U16+V16)</f>
        <v>34.425162</v>
      </c>
      <c r="U16" s="55">
        <f>IF(P16="","",ROUND(1/P16/100,4))</f>
        <v>0.025</v>
      </c>
      <c r="V16" s="54">
        <f>O16/100000</f>
        <v>0.00016199999999999998</v>
      </c>
    </row>
    <row r="17" spans="1:22" ht="12.75">
      <c r="A17" s="42">
        <v>12</v>
      </c>
      <c r="B17" s="78" t="s">
        <v>78</v>
      </c>
      <c r="C17" s="78" t="s">
        <v>79</v>
      </c>
      <c r="D17" s="75">
        <v>2003</v>
      </c>
      <c r="E17" s="71" t="s">
        <v>80</v>
      </c>
      <c r="F17" s="46" t="s">
        <v>27</v>
      </c>
      <c r="G17" s="47">
        <v>5.2</v>
      </c>
      <c r="H17" s="47">
        <v>4.9</v>
      </c>
      <c r="I17" s="47">
        <v>5.6</v>
      </c>
      <c r="J17" s="48">
        <f>IF(G17="","",SUM(G17:I17)+K17)</f>
        <v>16.7</v>
      </c>
      <c r="K17" s="49">
        <f>IF(F17="",0,VLOOKUP(F17,Bonustabelle!$A$6:$C$21,3,FALSE))</f>
        <v>1</v>
      </c>
      <c r="L17" s="50">
        <v>5.2</v>
      </c>
      <c r="M17" s="47">
        <v>5.6</v>
      </c>
      <c r="N17" s="47">
        <v>5.5</v>
      </c>
      <c r="O17" s="48">
        <f>IF(L17="",0,SUM(L17:N17)+P17)</f>
        <v>17.3</v>
      </c>
      <c r="P17" s="51">
        <v>1</v>
      </c>
      <c r="Q17" s="52">
        <f>IF(J17="","",SUM(J17+O17))</f>
        <v>34</v>
      </c>
      <c r="R17" s="53">
        <f>IF(Q17="","",RANK(T17,T$6:T$20))</f>
        <v>12</v>
      </c>
      <c r="T17" s="54">
        <f>IF(Q17="","",Q17+U17+V17)</f>
        <v>34.010172999999995</v>
      </c>
      <c r="U17" s="55">
        <f>IF(P17="","",ROUND(1/P17/100,4))</f>
        <v>0.01</v>
      </c>
      <c r="V17" s="54">
        <f>O17/100000</f>
        <v>0.000173</v>
      </c>
    </row>
    <row r="18" spans="1:22" ht="12.75">
      <c r="A18" s="42">
        <v>13</v>
      </c>
      <c r="B18" s="78" t="s">
        <v>81</v>
      </c>
      <c r="C18" s="78" t="s">
        <v>82</v>
      </c>
      <c r="D18" s="75">
        <v>2005</v>
      </c>
      <c r="E18" s="71" t="s">
        <v>80</v>
      </c>
      <c r="F18" s="46" t="s">
        <v>31</v>
      </c>
      <c r="G18" s="47">
        <v>5.9</v>
      </c>
      <c r="H18" s="47">
        <v>5.5</v>
      </c>
      <c r="I18" s="47">
        <v>5.7</v>
      </c>
      <c r="J18" s="48">
        <f>IF(G18="","",SUM(G18:I18)+K18)</f>
        <v>17.1</v>
      </c>
      <c r="K18" s="49">
        <f>IF(F18="",0,VLOOKUP(F18,Bonustabelle!$A$6:$C$21,3,FALSE))</f>
        <v>0</v>
      </c>
      <c r="L18" s="50">
        <v>5.1</v>
      </c>
      <c r="M18" s="47">
        <v>5.1</v>
      </c>
      <c r="N18" s="47">
        <v>5.1</v>
      </c>
      <c r="O18" s="48">
        <f>IF(L18="",0,SUM(L18:N18)+P18)</f>
        <v>15.7</v>
      </c>
      <c r="P18" s="51">
        <v>0.4</v>
      </c>
      <c r="Q18" s="52">
        <f>IF(J18="","",SUM(J18+O18))</f>
        <v>32.8</v>
      </c>
      <c r="R18" s="53">
        <f>IF(Q18="","",RANK(T18,T$6:T$20))</f>
        <v>13</v>
      </c>
      <c r="T18" s="54">
        <f>IF(Q18="","",Q18+U18+V18)</f>
        <v>32.825157</v>
      </c>
      <c r="U18" s="55">
        <f>IF(P18="","",ROUND(1/P18/100,4))</f>
        <v>0.025</v>
      </c>
      <c r="V18" s="54">
        <f>O18/100000</f>
        <v>0.000157</v>
      </c>
    </row>
    <row r="19" spans="1:22" ht="12.75">
      <c r="A19" s="42">
        <v>14</v>
      </c>
      <c r="B19" s="72" t="s">
        <v>83</v>
      </c>
      <c r="C19" s="72" t="s">
        <v>84</v>
      </c>
      <c r="D19" s="73">
        <v>2003</v>
      </c>
      <c r="E19" s="71" t="s">
        <v>40</v>
      </c>
      <c r="F19" s="46" t="s">
        <v>27</v>
      </c>
      <c r="G19" s="47">
        <v>5.5</v>
      </c>
      <c r="H19" s="47">
        <v>5.8</v>
      </c>
      <c r="I19" s="47">
        <v>5.9</v>
      </c>
      <c r="J19" s="48">
        <f>IF(G19="","",SUM(G19:I19)+K19)</f>
        <v>18.2</v>
      </c>
      <c r="K19" s="49">
        <f>IF(F19="",0,VLOOKUP(F19,Bonustabelle!$A$6:$C$21,3,FALSE))</f>
        <v>1</v>
      </c>
      <c r="L19" s="50">
        <v>1.7000000000000002</v>
      </c>
      <c r="M19" s="47">
        <v>1.8</v>
      </c>
      <c r="N19" s="47">
        <v>1.7000000000000002</v>
      </c>
      <c r="O19" s="48">
        <f>IF(L19="",0,SUM(L19:N19)+P19)</f>
        <v>5.9</v>
      </c>
      <c r="P19" s="51">
        <v>0.7</v>
      </c>
      <c r="Q19" s="52">
        <f>IF(J19="","",SUM(J19+O19))</f>
        <v>24.1</v>
      </c>
      <c r="R19" s="53">
        <f>IF(Q19="","",RANK(T19,T$6:T$20))</f>
        <v>14</v>
      </c>
      <c r="T19" s="54">
        <f>IF(Q19="","",Q19+U19+V19)</f>
        <v>24.114359</v>
      </c>
      <c r="U19" s="55">
        <f>IF(P19="","",ROUND(1/P19/100,4))</f>
        <v>0.0143</v>
      </c>
      <c r="V19" s="54">
        <f>O19/100000</f>
        <v>5.9000000000000004E-05</v>
      </c>
    </row>
    <row r="20" spans="1:22" ht="12.75">
      <c r="A20" s="42">
        <v>15</v>
      </c>
      <c r="B20" s="74" t="s">
        <v>85</v>
      </c>
      <c r="C20" s="74" t="s">
        <v>86</v>
      </c>
      <c r="D20" s="75">
        <v>2003</v>
      </c>
      <c r="E20" s="71" t="s">
        <v>75</v>
      </c>
      <c r="F20" s="46" t="s">
        <v>27</v>
      </c>
      <c r="G20" s="47">
        <v>5.7</v>
      </c>
      <c r="H20" s="47">
        <v>5.8</v>
      </c>
      <c r="I20" s="47">
        <v>5.7</v>
      </c>
      <c r="J20" s="48">
        <f>IF(G20="","",SUM(G20:I20)+K20)</f>
        <v>18.2</v>
      </c>
      <c r="K20" s="49">
        <f>IF(F20="",0,VLOOKUP(F20,Bonustabelle!$A$6:$C$21,3,FALSE))</f>
        <v>1</v>
      </c>
      <c r="L20" s="50">
        <v>0</v>
      </c>
      <c r="M20" s="47">
        <v>0</v>
      </c>
      <c r="N20" s="47">
        <v>0</v>
      </c>
      <c r="O20" s="48">
        <f>IF(L20="",0,SUM(L20:N20)+P20)</f>
        <v>0.5</v>
      </c>
      <c r="P20" s="51">
        <v>0.5</v>
      </c>
      <c r="Q20" s="52">
        <f>IF(J20="","",SUM(J20+O20))</f>
        <v>18.7</v>
      </c>
      <c r="R20" s="53">
        <f>IF(Q20="","",RANK(T20,T$6:T$20))</f>
        <v>15</v>
      </c>
      <c r="T20" s="54">
        <f>IF(Q20="","",Q20+U20+V20)</f>
        <v>18.720005</v>
      </c>
      <c r="U20" s="55">
        <f>IF(P20="","",ROUND(1/P20/100,4))</f>
        <v>0.02</v>
      </c>
      <c r="V20" s="54">
        <f>O20/100000</f>
        <v>5E-06</v>
      </c>
    </row>
  </sheetData>
  <sheetProtection selectLockedCells="1" selectUnlockedCells="1"/>
  <mergeCells count="2">
    <mergeCell ref="G4:I4"/>
    <mergeCell ref="L4:N4"/>
  </mergeCells>
  <conditionalFormatting sqref="G6:I20 L6:N20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 horizontalCentered="1"/>
  <pageMargins left="0.39375" right="0.39375" top="0.39375" bottom="0.5118055555555555" header="0.5118055555555555" footer="0.31527777777777777"/>
  <pageSetup fitToHeight="1" fitToWidth="1" horizontalDpi="300" verticalDpi="300" orientation="landscape" paperSize="9"/>
  <headerFooter alignWithMargins="0">
    <oddFooter>&amp;L&amp;F / &amp;A&amp;CSeite &amp;P von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V26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C29" sqref="C29"/>
    </sheetView>
  </sheetViews>
  <sheetFormatPr defaultColWidth="11.421875" defaultRowHeight="12.75"/>
  <cols>
    <col min="1" max="1" width="6.7109375" style="2" customWidth="1"/>
    <col min="2" max="3" width="14.7109375" style="2" customWidth="1"/>
    <col min="4" max="4" width="6.8515625" style="2" customWidth="1"/>
    <col min="5" max="5" width="18.7109375" style="2" customWidth="1"/>
    <col min="6" max="6" width="7.7109375" style="10" customWidth="1"/>
    <col min="7" max="9" width="5.7109375" style="10" customWidth="1"/>
    <col min="10" max="11" width="7.57421875" style="10" customWidth="1"/>
    <col min="12" max="14" width="5.7109375" style="10" customWidth="1"/>
    <col min="15" max="15" width="4.7109375" style="10" customWidth="1"/>
    <col min="16" max="16" width="7.140625" style="10" customWidth="1"/>
    <col min="17" max="17" width="8.7109375" style="79" customWidth="1"/>
    <col min="18" max="18" width="8.7109375" style="10" customWidth="1"/>
    <col min="19" max="19" width="4.7109375" style="10" customWidth="1"/>
    <col min="20" max="16384" width="11.421875" style="10" customWidth="1"/>
  </cols>
  <sheetData>
    <row r="1" spans="3:18" ht="12.75">
      <c r="C1" s="12" t="s">
        <v>87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69"/>
      <c r="Q1" s="69"/>
      <c r="R1" s="15" t="s">
        <v>50</v>
      </c>
    </row>
    <row r="2" spans="1:18" ht="12.75">
      <c r="A2" s="14"/>
      <c r="B2" s="13" t="str">
        <f>Bonustabelle!J8&amp;" "&amp;DAY(Bonustabelle!J5)&amp;"."&amp;MONTH(Bonustabelle!J5)&amp;"."&amp;YEAR(Bonustabelle!J5)</f>
        <v>Sommer-Pokal 1.6.2014</v>
      </c>
      <c r="C2" s="14"/>
      <c r="D2" s="14"/>
      <c r="E2" s="14"/>
      <c r="F2" s="15" t="s">
        <v>1</v>
      </c>
      <c r="G2" s="34">
        <f>YEAR(Bonustabelle!$J$5)-14</f>
        <v>2000</v>
      </c>
      <c r="H2" s="16" t="s">
        <v>51</v>
      </c>
      <c r="I2" s="34">
        <f>YEAR(Bonustabelle!$J$5)-12</f>
        <v>2002</v>
      </c>
      <c r="J2" s="13"/>
      <c r="K2" s="13"/>
      <c r="L2" s="15" t="s">
        <v>3</v>
      </c>
      <c r="M2" s="13" t="str">
        <f>Bonustabelle!J11</f>
        <v>TuS Ottensen</v>
      </c>
      <c r="O2" s="13"/>
      <c r="R2" s="15" t="s">
        <v>52</v>
      </c>
    </row>
    <row r="3" spans="1:18" ht="12.75">
      <c r="A3" s="70"/>
      <c r="B3" s="70"/>
      <c r="C3" s="70"/>
      <c r="D3" s="70"/>
      <c r="E3" s="70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2" ht="15" customHeight="1">
      <c r="A4" s="19" t="s">
        <v>4</v>
      </c>
      <c r="B4" s="20"/>
      <c r="C4" s="20"/>
      <c r="D4" s="21" t="s">
        <v>5</v>
      </c>
      <c r="E4" s="20"/>
      <c r="F4" s="23" t="s">
        <v>6</v>
      </c>
      <c r="G4" s="16" t="s">
        <v>7</v>
      </c>
      <c r="H4" s="16"/>
      <c r="I4" s="16"/>
      <c r="J4" s="24"/>
      <c r="K4" s="25"/>
      <c r="L4" s="23" t="s">
        <v>7</v>
      </c>
      <c r="M4" s="23"/>
      <c r="N4" s="23"/>
      <c r="O4" s="24"/>
      <c r="P4" s="24"/>
      <c r="Q4" s="26"/>
      <c r="R4" s="40"/>
      <c r="T4" s="27" t="s">
        <v>8</v>
      </c>
      <c r="U4" s="28"/>
      <c r="V4" s="28"/>
    </row>
    <row r="5" spans="1:22" s="31" customFormat="1" ht="15" customHeight="1">
      <c r="A5" s="29" t="s">
        <v>9</v>
      </c>
      <c r="B5" s="30" t="s">
        <v>10</v>
      </c>
      <c r="C5" s="31" t="s">
        <v>11</v>
      </c>
      <c r="D5" s="32" t="s">
        <v>12</v>
      </c>
      <c r="E5" s="31" t="s">
        <v>13</v>
      </c>
      <c r="F5" s="23" t="s">
        <v>14</v>
      </c>
      <c r="G5" s="34">
        <v>1</v>
      </c>
      <c r="H5" s="34">
        <v>2</v>
      </c>
      <c r="I5" s="34">
        <v>3</v>
      </c>
      <c r="J5" s="35" t="s">
        <v>15</v>
      </c>
      <c r="K5" s="36" t="s">
        <v>16</v>
      </c>
      <c r="L5" s="37">
        <v>1</v>
      </c>
      <c r="M5" s="34">
        <v>2</v>
      </c>
      <c r="N5" s="34">
        <v>3</v>
      </c>
      <c r="O5" s="38" t="s">
        <v>17</v>
      </c>
      <c r="P5" s="80" t="s">
        <v>18</v>
      </c>
      <c r="Q5" s="39" t="s">
        <v>19</v>
      </c>
      <c r="R5" s="40" t="s">
        <v>20</v>
      </c>
      <c r="T5" s="27" t="s">
        <v>21</v>
      </c>
      <c r="U5" s="41" t="s">
        <v>22</v>
      </c>
      <c r="V5" s="41" t="s">
        <v>23</v>
      </c>
    </row>
    <row r="6" spans="1:22" s="2" customFormat="1" ht="12.75">
      <c r="A6" s="42">
        <v>1</v>
      </c>
      <c r="B6" s="43" t="s">
        <v>88</v>
      </c>
      <c r="C6" s="43" t="s">
        <v>89</v>
      </c>
      <c r="D6" s="44">
        <v>2001</v>
      </c>
      <c r="E6" s="71" t="s">
        <v>34</v>
      </c>
      <c r="F6" s="46" t="s">
        <v>62</v>
      </c>
      <c r="G6" s="47">
        <v>7.1</v>
      </c>
      <c r="H6" s="47">
        <v>7</v>
      </c>
      <c r="I6" s="47">
        <v>7.2</v>
      </c>
      <c r="J6" s="48">
        <f>IF(G6="","",SUM(G6:I6)+K6)</f>
        <v>24.199999999999996</v>
      </c>
      <c r="K6" s="49">
        <f>IF(F6="",0,VLOOKUP(F6,Bonustabelle!$A$6:$D$21,4,FALSE))</f>
        <v>2.9</v>
      </c>
      <c r="L6" s="50">
        <v>6.7</v>
      </c>
      <c r="M6" s="47">
        <v>6.7</v>
      </c>
      <c r="N6" s="47">
        <v>6.9</v>
      </c>
      <c r="O6" s="48">
        <f>IF(L6="",0,SUM(L6:N6)+P6)</f>
        <v>23.6</v>
      </c>
      <c r="P6" s="51">
        <v>3.3</v>
      </c>
      <c r="Q6" s="52">
        <f>IF(J6="","",SUM(J6+O6))</f>
        <v>47.8</v>
      </c>
      <c r="R6" s="53">
        <f>IF(Q6="","",RANK(T6,T$6:T$26))</f>
        <v>1</v>
      </c>
      <c r="T6" s="54">
        <f>IF(Q6="","",Q6+U6+V6)</f>
        <v>47.803236</v>
      </c>
      <c r="U6" s="55">
        <f>IF(P6="","",ROUND(1/P6/100,4))</f>
        <v>0.003</v>
      </c>
      <c r="V6" s="54">
        <f>O6/100000</f>
        <v>0.00023600000000000002</v>
      </c>
    </row>
    <row r="7" spans="1:22" s="2" customFormat="1" ht="12.75">
      <c r="A7" s="42">
        <v>2</v>
      </c>
      <c r="B7" s="43" t="s">
        <v>90</v>
      </c>
      <c r="C7" s="43" t="s">
        <v>91</v>
      </c>
      <c r="D7" s="44">
        <v>2001</v>
      </c>
      <c r="E7" s="71" t="s">
        <v>61</v>
      </c>
      <c r="F7" s="59" t="s">
        <v>92</v>
      </c>
      <c r="G7" s="47">
        <v>6.8</v>
      </c>
      <c r="H7" s="47">
        <v>6.7</v>
      </c>
      <c r="I7" s="47">
        <v>6.9</v>
      </c>
      <c r="J7" s="48">
        <f>IF(G7="","",SUM(G7:I7)+K7)</f>
        <v>24.6</v>
      </c>
      <c r="K7" s="49">
        <f>IF(F7="",0,VLOOKUP(F7,Bonustabelle!$A$6:$D$21,4,FALSE))</f>
        <v>4.2</v>
      </c>
      <c r="L7" s="50">
        <v>6.4</v>
      </c>
      <c r="M7" s="47">
        <v>6.3</v>
      </c>
      <c r="N7" s="47">
        <v>6.3</v>
      </c>
      <c r="O7" s="48">
        <f>IF(L7="",0,SUM(L7:N7)+P7)</f>
        <v>23.1</v>
      </c>
      <c r="P7" s="51">
        <v>4.1</v>
      </c>
      <c r="Q7" s="52">
        <f>IF(J7="","",SUM(J7+O7))</f>
        <v>47.7</v>
      </c>
      <c r="R7" s="53">
        <f>IF(Q7="","",RANK(T7,T$6:T$26))</f>
        <v>2</v>
      </c>
      <c r="T7" s="54">
        <f>IF(Q7="","",Q7+U7+V7)</f>
        <v>47.702631000000004</v>
      </c>
      <c r="U7" s="55">
        <f>IF(P7="","",ROUND(1/P7/100,4))</f>
        <v>0.0024</v>
      </c>
      <c r="V7" s="54">
        <f>O7/100000</f>
        <v>0.000231</v>
      </c>
    </row>
    <row r="8" spans="1:22" s="2" customFormat="1" ht="12.75">
      <c r="A8" s="42">
        <v>3</v>
      </c>
      <c r="B8" s="81" t="s">
        <v>93</v>
      </c>
      <c r="C8" s="81" t="s">
        <v>94</v>
      </c>
      <c r="D8" s="82">
        <v>2000</v>
      </c>
      <c r="E8" s="71" t="s">
        <v>40</v>
      </c>
      <c r="F8" s="46" t="s">
        <v>95</v>
      </c>
      <c r="G8" s="47">
        <v>6.1</v>
      </c>
      <c r="H8" s="47">
        <v>6.2</v>
      </c>
      <c r="I8" s="47">
        <v>6.6</v>
      </c>
      <c r="J8" s="48">
        <f>IF(G8="","",SUM(G8:I8)+K8)</f>
        <v>22</v>
      </c>
      <c r="K8" s="49">
        <v>3.1</v>
      </c>
      <c r="L8" s="50">
        <v>6.4</v>
      </c>
      <c r="M8" s="47">
        <v>6.5</v>
      </c>
      <c r="N8" s="47">
        <v>6.4</v>
      </c>
      <c r="O8" s="48">
        <f>IF(L8="",0,SUM(L8:N8)+P8)</f>
        <v>22.5</v>
      </c>
      <c r="P8" s="51">
        <v>3.2</v>
      </c>
      <c r="Q8" s="52">
        <f>IF(J8="","",SUM(J8+O8))</f>
        <v>44.5</v>
      </c>
      <c r="R8" s="53">
        <f>IF(Q8="","",RANK(T8,T$6:T$26))</f>
        <v>3</v>
      </c>
      <c r="T8" s="54">
        <f>IF(Q8="","",Q8+U8+V8)</f>
        <v>44.503325000000004</v>
      </c>
      <c r="U8" s="55">
        <f>IF(P8="","",ROUND(1/P8/100,4))</f>
        <v>0.0031</v>
      </c>
      <c r="V8" s="54">
        <f>O8/100000</f>
        <v>0.000225</v>
      </c>
    </row>
    <row r="9" spans="1:22" s="2" customFormat="1" ht="12.75">
      <c r="A9" s="42">
        <v>4</v>
      </c>
      <c r="B9" s="43" t="s">
        <v>96</v>
      </c>
      <c r="C9" s="43" t="s">
        <v>97</v>
      </c>
      <c r="D9" s="44">
        <v>2002</v>
      </c>
      <c r="E9" s="71" t="s">
        <v>40</v>
      </c>
      <c r="F9" s="46" t="s">
        <v>95</v>
      </c>
      <c r="G9" s="47">
        <v>6.2</v>
      </c>
      <c r="H9" s="47">
        <v>6.6</v>
      </c>
      <c r="I9" s="47">
        <v>6.5</v>
      </c>
      <c r="J9" s="48">
        <f>IF(G9="","",SUM(G9:I9)+K9)</f>
        <v>22.400000000000002</v>
      </c>
      <c r="K9" s="49">
        <f>IF(F9="",0,VLOOKUP(F9,Bonustabelle!$A$6:$D$21,4,FALSE))</f>
        <v>3.1</v>
      </c>
      <c r="L9" s="50">
        <v>5.6</v>
      </c>
      <c r="M9" s="47">
        <v>5.7</v>
      </c>
      <c r="N9" s="47">
        <v>6</v>
      </c>
      <c r="O9" s="48">
        <f>IF(L9="",0,SUM(L9:N9)+P9)</f>
        <v>21.699999999999996</v>
      </c>
      <c r="P9" s="51">
        <v>4.4</v>
      </c>
      <c r="Q9" s="52">
        <f>IF(J9="","",SUM(J9+O9))</f>
        <v>44.099999999999994</v>
      </c>
      <c r="R9" s="53">
        <f>IF(Q9="","",RANK(T9,T$6:T$26))</f>
        <v>4</v>
      </c>
      <c r="T9" s="54">
        <f>IF(Q9="","",Q9+U9+V9)</f>
        <v>44.10251699999999</v>
      </c>
      <c r="U9" s="55">
        <f>IF(P9="","",ROUND(1/P9/100,4))</f>
        <v>0.0023</v>
      </c>
      <c r="V9" s="54">
        <f>O9/100000</f>
        <v>0.00021699999999999996</v>
      </c>
    </row>
    <row r="10" spans="1:22" s="2" customFormat="1" ht="12.75">
      <c r="A10" s="42">
        <v>5</v>
      </c>
      <c r="B10" s="43" t="s">
        <v>98</v>
      </c>
      <c r="C10" s="43" t="s">
        <v>99</v>
      </c>
      <c r="D10" s="44">
        <v>2002</v>
      </c>
      <c r="E10" s="71" t="s">
        <v>40</v>
      </c>
      <c r="F10" s="46" t="s">
        <v>54</v>
      </c>
      <c r="G10" s="47">
        <v>7.3</v>
      </c>
      <c r="H10" s="47">
        <v>7.1</v>
      </c>
      <c r="I10" s="47">
        <v>7.4</v>
      </c>
      <c r="J10" s="48">
        <f>IF(G10="","",SUM(G10:I10)+K10)</f>
        <v>23.5</v>
      </c>
      <c r="K10" s="49">
        <v>1.7000000000000002</v>
      </c>
      <c r="L10" s="50">
        <v>5.6</v>
      </c>
      <c r="M10" s="47">
        <v>5.6</v>
      </c>
      <c r="N10" s="47">
        <v>5.8</v>
      </c>
      <c r="O10" s="48">
        <f>IF(L10="",0,SUM(L10:N10)+P10)</f>
        <v>19.9</v>
      </c>
      <c r="P10" s="51">
        <v>2.9</v>
      </c>
      <c r="Q10" s="52">
        <f>IF(J10="","",SUM(J10+O10))</f>
        <v>43.4</v>
      </c>
      <c r="R10" s="53">
        <f>IF(Q10="","",RANK(T10,T$6:T$26))</f>
        <v>5</v>
      </c>
      <c r="T10" s="54">
        <f>IF(Q10="","",Q10+U10+V10)</f>
        <v>43.403599</v>
      </c>
      <c r="U10" s="55">
        <f>IF(P10="","",ROUND(1/P10/100,4))</f>
        <v>0.0034</v>
      </c>
      <c r="V10" s="54">
        <f>O10/100000</f>
        <v>0.00019899999999999999</v>
      </c>
    </row>
    <row r="11" spans="1:22" s="2" customFormat="1" ht="12.75">
      <c r="A11" s="42">
        <v>6</v>
      </c>
      <c r="B11" s="81" t="s">
        <v>100</v>
      </c>
      <c r="C11" s="81" t="s">
        <v>101</v>
      </c>
      <c r="D11" s="82">
        <v>2001</v>
      </c>
      <c r="E11" s="71" t="s">
        <v>75</v>
      </c>
      <c r="F11" s="46" t="s">
        <v>54</v>
      </c>
      <c r="G11" s="47">
        <v>6.5</v>
      </c>
      <c r="H11" s="47">
        <v>6.3</v>
      </c>
      <c r="I11" s="47">
        <v>6.4</v>
      </c>
      <c r="J11" s="48">
        <f>IF(G11="","",SUM(G11:I11)+K11)</f>
        <v>20.9</v>
      </c>
      <c r="K11" s="49">
        <f>IF(F11="",0,VLOOKUP(F11,Bonustabelle!$A$6:$D$21,4,FALSE))</f>
        <v>1.7</v>
      </c>
      <c r="L11" s="50">
        <v>6.9</v>
      </c>
      <c r="M11" s="47">
        <v>6.9</v>
      </c>
      <c r="N11" s="47">
        <v>6.8</v>
      </c>
      <c r="O11" s="48">
        <f>IF(L11="",0,SUM(L11:N11)+P11)</f>
        <v>22.3</v>
      </c>
      <c r="P11" s="51">
        <v>1.7000000000000002</v>
      </c>
      <c r="Q11" s="52">
        <f>IF(J11="","",SUM(J11+O11))</f>
        <v>43.2</v>
      </c>
      <c r="R11" s="53">
        <f>IF(Q11="","",RANK(T11,T$6:T$26))</f>
        <v>6</v>
      </c>
      <c r="S11" s="10"/>
      <c r="T11" s="54">
        <f>IF(Q11="","",Q11+U11+V11)</f>
        <v>43.206123</v>
      </c>
      <c r="U11" s="55">
        <f>IF(P11="","",ROUND(1/P11/100,4))</f>
        <v>0.0059</v>
      </c>
      <c r="V11" s="54">
        <f>O11/100000</f>
        <v>0.000223</v>
      </c>
    </row>
    <row r="12" spans="1:22" s="2" customFormat="1" ht="12.75">
      <c r="A12" s="42">
        <v>7</v>
      </c>
      <c r="B12" s="81" t="s">
        <v>102</v>
      </c>
      <c r="C12" s="81" t="s">
        <v>103</v>
      </c>
      <c r="D12" s="82">
        <v>2002</v>
      </c>
      <c r="E12" s="71" t="s">
        <v>75</v>
      </c>
      <c r="F12" s="46" t="s">
        <v>31</v>
      </c>
      <c r="G12" s="47">
        <v>7</v>
      </c>
      <c r="H12" s="47">
        <v>7</v>
      </c>
      <c r="I12" s="47">
        <v>7.2</v>
      </c>
      <c r="J12" s="48">
        <f>IF(G12="","",SUM(G12:I12)+K12)</f>
        <v>21.2</v>
      </c>
      <c r="K12" s="49">
        <f>IF(F12="",0,VLOOKUP(F12,Bonustabelle!$A$6:$D$21,4,FALSE))</f>
        <v>0</v>
      </c>
      <c r="L12" s="50">
        <v>7</v>
      </c>
      <c r="M12" s="47">
        <v>6.9</v>
      </c>
      <c r="N12" s="47">
        <v>6.9</v>
      </c>
      <c r="O12" s="48">
        <f>IF(L12="",0,SUM(L12:N12)+P12)</f>
        <v>21.2</v>
      </c>
      <c r="P12" s="51">
        <v>0.4</v>
      </c>
      <c r="Q12" s="52">
        <f>IF(J12="","",SUM(J12+O12))</f>
        <v>42.4</v>
      </c>
      <c r="R12" s="53">
        <f>IF(Q12="","",RANK(T12,T$6:T$26))</f>
        <v>7</v>
      </c>
      <c r="S12" s="10"/>
      <c r="T12" s="54">
        <f>IF(Q12="","",Q12+U12+V12)</f>
        <v>42.425211999999995</v>
      </c>
      <c r="U12" s="55">
        <f>IF(P12="","",ROUND(1/P12/100,4))</f>
        <v>0.025</v>
      </c>
      <c r="V12" s="54">
        <f>O12/100000</f>
        <v>0.000212</v>
      </c>
    </row>
    <row r="13" spans="1:22" s="2" customFormat="1" ht="12.75">
      <c r="A13" s="42">
        <v>8</v>
      </c>
      <c r="B13" s="83" t="s">
        <v>104</v>
      </c>
      <c r="C13" s="83" t="s">
        <v>105</v>
      </c>
      <c r="D13" s="84">
        <v>2000</v>
      </c>
      <c r="E13" s="71" t="s">
        <v>40</v>
      </c>
      <c r="F13" s="46" t="s">
        <v>54</v>
      </c>
      <c r="G13" s="47">
        <v>6.5</v>
      </c>
      <c r="H13" s="47">
        <v>6.1</v>
      </c>
      <c r="I13" s="47">
        <v>6.2</v>
      </c>
      <c r="J13" s="48">
        <f>IF(G13="","",SUM(G13:I13)+K13)</f>
        <v>20.5</v>
      </c>
      <c r="K13" s="49">
        <v>1.7000000000000002</v>
      </c>
      <c r="L13" s="50">
        <v>5.6</v>
      </c>
      <c r="M13" s="47">
        <v>6</v>
      </c>
      <c r="N13" s="47">
        <v>6</v>
      </c>
      <c r="O13" s="48">
        <f>IF(L13="",0,SUM(L13:N13)+P13)</f>
        <v>20.5</v>
      </c>
      <c r="P13" s="51">
        <v>2.9</v>
      </c>
      <c r="Q13" s="52">
        <f>IF(J13="","",SUM(J13+O13))</f>
        <v>41</v>
      </c>
      <c r="R13" s="53">
        <f>IF(Q13="","",RANK(T13,T$6:T$26))</f>
        <v>8</v>
      </c>
      <c r="S13" s="10"/>
      <c r="T13" s="54">
        <f>IF(Q13="","",Q13+U13+V13)</f>
        <v>41.003605</v>
      </c>
      <c r="U13" s="55">
        <f>IF(P13="","",ROUND(1/P13/100,4))</f>
        <v>0.0034</v>
      </c>
      <c r="V13" s="54">
        <f>O13/100000</f>
        <v>0.000205</v>
      </c>
    </row>
    <row r="14" spans="1:22" s="2" customFormat="1" ht="12.75">
      <c r="A14" s="42">
        <v>9</v>
      </c>
      <c r="B14" s="85" t="s">
        <v>106</v>
      </c>
      <c r="C14" s="85" t="s">
        <v>107</v>
      </c>
      <c r="D14" s="86">
        <v>2000</v>
      </c>
      <c r="E14" s="87" t="s">
        <v>30</v>
      </c>
      <c r="F14" s="46" t="s">
        <v>108</v>
      </c>
      <c r="G14" s="47">
        <v>6</v>
      </c>
      <c r="H14" s="47">
        <v>5.8</v>
      </c>
      <c r="I14" s="47">
        <v>6</v>
      </c>
      <c r="J14" s="48">
        <f>IF(G14="","",SUM(G14:I14)+K14)</f>
        <v>20.400000000000002</v>
      </c>
      <c r="K14" s="49">
        <f>IF(F14="",0,VLOOKUP(F14,Bonustabelle!$A$6:$D$21,4,FALSE))</f>
        <v>2.6</v>
      </c>
      <c r="L14" s="50">
        <v>5.8</v>
      </c>
      <c r="M14" s="47">
        <v>5.7</v>
      </c>
      <c r="N14" s="47">
        <v>6</v>
      </c>
      <c r="O14" s="48">
        <f>IF(L14="",0,SUM(L14:N14)+P14)</f>
        <v>20.3</v>
      </c>
      <c r="P14" s="51">
        <v>2.8</v>
      </c>
      <c r="Q14" s="52">
        <f>IF(J14="","",SUM(J14+O14))</f>
        <v>40.7</v>
      </c>
      <c r="R14" s="53">
        <f>IF(Q14="","",RANK(T14,T$6:T$26))</f>
        <v>9</v>
      </c>
      <c r="S14" s="10"/>
      <c r="T14" s="54">
        <f>IF(Q14="","",Q14+U14+V14)</f>
        <v>40.703803</v>
      </c>
      <c r="U14" s="55">
        <f>IF(P14="","",ROUND(1/P14/100,4))</f>
        <v>0.0036</v>
      </c>
      <c r="V14" s="54">
        <f>O14/100000</f>
        <v>0.000203</v>
      </c>
    </row>
    <row r="15" spans="1:22" s="2" customFormat="1" ht="12.75">
      <c r="A15" s="42">
        <v>10</v>
      </c>
      <c r="B15" s="43" t="s">
        <v>109</v>
      </c>
      <c r="C15" s="43" t="s">
        <v>110</v>
      </c>
      <c r="D15" s="44">
        <v>2000</v>
      </c>
      <c r="E15" s="88" t="s">
        <v>34</v>
      </c>
      <c r="F15" s="59" t="s">
        <v>71</v>
      </c>
      <c r="G15" s="47">
        <v>6.4</v>
      </c>
      <c r="H15" s="47">
        <v>6.2</v>
      </c>
      <c r="I15" s="47">
        <v>6.3</v>
      </c>
      <c r="J15" s="48">
        <f>IF(G15="","",SUM(G15:I15)+K15)</f>
        <v>19.4</v>
      </c>
      <c r="K15" s="49">
        <f>IF(F15="",0,VLOOKUP(F15,Bonustabelle!$A$6:$D$21,4,FALSE))</f>
        <v>0.5</v>
      </c>
      <c r="L15" s="50">
        <v>6.1</v>
      </c>
      <c r="M15" s="47">
        <v>6.3</v>
      </c>
      <c r="N15" s="47">
        <v>6.5</v>
      </c>
      <c r="O15" s="48">
        <f>IF(L15="",0,SUM(L15:N15)+P15)</f>
        <v>19.4</v>
      </c>
      <c r="P15" s="51">
        <v>0.5</v>
      </c>
      <c r="Q15" s="52">
        <f>IF(J15="","",SUM(J15+O15))</f>
        <v>38.8</v>
      </c>
      <c r="R15" s="53">
        <f>IF(Q15="","",RANK(T15,T$6:T$26))</f>
        <v>10</v>
      </c>
      <c r="S15" s="10"/>
      <c r="T15" s="54">
        <f>IF(Q15="","",Q15+U15+V15)</f>
        <v>38.820194</v>
      </c>
      <c r="U15" s="55">
        <f>IF(P15="","",ROUND(1/P15/100,4))</f>
        <v>0.02</v>
      </c>
      <c r="V15" s="54">
        <f>O15/100000</f>
        <v>0.000194</v>
      </c>
    </row>
    <row r="16" spans="1:22" s="2" customFormat="1" ht="12.75">
      <c r="A16" s="42">
        <v>11</v>
      </c>
      <c r="B16" s="43" t="s">
        <v>28</v>
      </c>
      <c r="C16" s="43" t="s">
        <v>111</v>
      </c>
      <c r="D16" s="44">
        <v>2000</v>
      </c>
      <c r="E16" s="71" t="s">
        <v>40</v>
      </c>
      <c r="F16" s="46" t="s">
        <v>54</v>
      </c>
      <c r="G16" s="47">
        <v>5.9</v>
      </c>
      <c r="H16" s="47">
        <v>6.1</v>
      </c>
      <c r="I16" s="47">
        <v>6</v>
      </c>
      <c r="J16" s="48">
        <f>IF(G16="","",SUM(G16:I16)+K16)</f>
        <v>19.7</v>
      </c>
      <c r="K16" s="49">
        <f>IF(F16="",0,VLOOKUP(F16,Bonustabelle!$A$6:$D$21,4,FALSE))</f>
        <v>1.7</v>
      </c>
      <c r="L16" s="50">
        <v>5.5</v>
      </c>
      <c r="M16" s="47">
        <v>5.6</v>
      </c>
      <c r="N16" s="47">
        <v>5.7</v>
      </c>
      <c r="O16" s="48">
        <f>IF(L16="",0,SUM(L16:N16)+P16)</f>
        <v>18.5</v>
      </c>
      <c r="P16" s="51">
        <v>1.7000000000000002</v>
      </c>
      <c r="Q16" s="52">
        <f>IF(J16="","",SUM(J16+O16))</f>
        <v>38.2</v>
      </c>
      <c r="R16" s="53">
        <f>IF(Q16="","",RANK(T16,T$6:T$26))</f>
        <v>11</v>
      </c>
      <c r="S16" s="10"/>
      <c r="T16" s="54">
        <f>IF(Q16="","",Q16+U16+V16)</f>
        <v>38.206085</v>
      </c>
      <c r="U16" s="55">
        <f>IF(P16="","",ROUND(1/P16/100,4))</f>
        <v>0.0059</v>
      </c>
      <c r="V16" s="54">
        <f>O16/100000</f>
        <v>0.000185</v>
      </c>
    </row>
    <row r="17" spans="1:22" s="2" customFormat="1" ht="12.75">
      <c r="A17" s="42">
        <v>12</v>
      </c>
      <c r="B17" s="43" t="s">
        <v>112</v>
      </c>
      <c r="C17" s="43" t="s">
        <v>113</v>
      </c>
      <c r="D17" s="44">
        <v>2002</v>
      </c>
      <c r="E17" s="89" t="s">
        <v>46</v>
      </c>
      <c r="F17" s="59" t="s">
        <v>27</v>
      </c>
      <c r="G17" s="47">
        <v>6.1</v>
      </c>
      <c r="H17" s="47">
        <v>6.2</v>
      </c>
      <c r="I17" s="47">
        <v>6.2</v>
      </c>
      <c r="J17" s="48">
        <f>IF(G17="","",SUM(G17:I17)+K17)</f>
        <v>19.5</v>
      </c>
      <c r="K17" s="49">
        <f>IF(F17="",0,VLOOKUP(F17,Bonustabelle!$A$6:$D$21,4,FALSE))</f>
        <v>1</v>
      </c>
      <c r="L17" s="50">
        <v>5.6</v>
      </c>
      <c r="M17" s="47">
        <v>5.7</v>
      </c>
      <c r="N17" s="47">
        <v>5.6</v>
      </c>
      <c r="O17" s="48">
        <f>IF(L17="",0,SUM(L17:N17)+P17)</f>
        <v>17.9</v>
      </c>
      <c r="P17" s="51">
        <v>1</v>
      </c>
      <c r="Q17" s="52">
        <f>IF(J17="","",SUM(J17+O17))</f>
        <v>37.4</v>
      </c>
      <c r="R17" s="53">
        <f>IF(Q17="","",RANK(T17,T$6:T$26))</f>
        <v>12</v>
      </c>
      <c r="S17" s="10"/>
      <c r="T17" s="54">
        <f>IF(Q17="","",Q17+U17+V17)</f>
        <v>37.410179</v>
      </c>
      <c r="U17" s="55">
        <f>IF(P17="","",ROUND(1/P17/100,4))</f>
        <v>0.01</v>
      </c>
      <c r="V17" s="54">
        <f>O17/100000</f>
        <v>0.000179</v>
      </c>
    </row>
    <row r="18" spans="1:22" s="2" customFormat="1" ht="12.75">
      <c r="A18" s="42">
        <v>13</v>
      </c>
      <c r="B18" s="81" t="s">
        <v>114</v>
      </c>
      <c r="C18" s="81" t="s">
        <v>115</v>
      </c>
      <c r="D18" s="82">
        <v>2000</v>
      </c>
      <c r="E18" s="71" t="s">
        <v>75</v>
      </c>
      <c r="F18" s="46" t="s">
        <v>31</v>
      </c>
      <c r="G18" s="47">
        <v>6</v>
      </c>
      <c r="H18" s="47">
        <v>6.2</v>
      </c>
      <c r="I18" s="47">
        <v>6</v>
      </c>
      <c r="J18" s="48">
        <f>IF(G18="","",SUM(G18:I18)+K18)</f>
        <v>18.2</v>
      </c>
      <c r="K18" s="49">
        <f>IF(F18="",0,VLOOKUP(F18,Bonustabelle!$A$6:$D$21,4,FALSE))</f>
        <v>0</v>
      </c>
      <c r="L18" s="50">
        <v>5.9</v>
      </c>
      <c r="M18" s="47">
        <v>6</v>
      </c>
      <c r="N18" s="47">
        <v>6.1</v>
      </c>
      <c r="O18" s="48">
        <f>IF(L18="",0,SUM(L18:N18)+P18)</f>
        <v>18.4</v>
      </c>
      <c r="P18" s="51">
        <v>0.4</v>
      </c>
      <c r="Q18" s="52">
        <f>IF(J18="","",SUM(J18+O18))</f>
        <v>36.599999999999994</v>
      </c>
      <c r="R18" s="53">
        <f>IF(Q18="","",RANK(T18,T$6:T$26))</f>
        <v>13</v>
      </c>
      <c r="S18" s="10"/>
      <c r="T18" s="54">
        <f>IF(Q18="","",Q18+U18+V18)</f>
        <v>36.62518399999999</v>
      </c>
      <c r="U18" s="55">
        <f>IF(P18="","",ROUND(1/P18/100,4))</f>
        <v>0.025</v>
      </c>
      <c r="V18" s="54">
        <f>O18/100000</f>
        <v>0.00018399999999999997</v>
      </c>
    </row>
    <row r="19" spans="1:22" s="2" customFormat="1" ht="12.75">
      <c r="A19" s="42">
        <v>14</v>
      </c>
      <c r="B19" s="90" t="s">
        <v>116</v>
      </c>
      <c r="C19" s="90" t="s">
        <v>117</v>
      </c>
      <c r="D19" s="91">
        <v>2001</v>
      </c>
      <c r="E19" s="89" t="s">
        <v>46</v>
      </c>
      <c r="F19" s="46" t="s">
        <v>27</v>
      </c>
      <c r="G19" s="47">
        <v>5.4</v>
      </c>
      <c r="H19" s="47">
        <v>5.5</v>
      </c>
      <c r="I19" s="47">
        <v>5.5</v>
      </c>
      <c r="J19" s="48">
        <f>IF(G19="","",SUM(G19:I19)+K19)</f>
        <v>17.4</v>
      </c>
      <c r="K19" s="49">
        <f>IF(F19="",0,VLOOKUP(F19,Bonustabelle!$A$6:$D$21,4,FALSE))</f>
        <v>1</v>
      </c>
      <c r="L19" s="50">
        <v>5.6</v>
      </c>
      <c r="M19" s="47">
        <v>5.5</v>
      </c>
      <c r="N19" s="47">
        <v>5.8</v>
      </c>
      <c r="O19" s="48">
        <f>IF(L19="",0,SUM(L19:N19)+P19)</f>
        <v>17.9</v>
      </c>
      <c r="P19" s="51">
        <v>1</v>
      </c>
      <c r="Q19" s="52">
        <f>IF(J19="","",SUM(J19+O19))</f>
        <v>35.3</v>
      </c>
      <c r="R19" s="53">
        <f>IF(Q19="","",RANK(T19,T$6:T$26))</f>
        <v>14</v>
      </c>
      <c r="S19" s="10"/>
      <c r="T19" s="54">
        <f>IF(Q19="","",Q19+U19+V19)</f>
        <v>35.310179</v>
      </c>
      <c r="U19" s="55">
        <f>IF(P19="","",ROUND(1/P19/100,4))</f>
        <v>0.01</v>
      </c>
      <c r="V19" s="54">
        <f>O19/100000</f>
        <v>0.000179</v>
      </c>
    </row>
    <row r="20" spans="1:22" ht="12.75">
      <c r="A20" s="42">
        <v>15</v>
      </c>
      <c r="B20" s="43" t="s">
        <v>118</v>
      </c>
      <c r="C20" s="43" t="s">
        <v>119</v>
      </c>
      <c r="D20" s="44">
        <v>2002</v>
      </c>
      <c r="E20" s="71" t="s">
        <v>61</v>
      </c>
      <c r="F20" s="46" t="s">
        <v>27</v>
      </c>
      <c r="G20" s="47">
        <v>3.5</v>
      </c>
      <c r="H20" s="47">
        <v>3.4</v>
      </c>
      <c r="I20" s="47">
        <v>3.3</v>
      </c>
      <c r="J20" s="48">
        <f>IF(G20="","",SUM(G20:I20)+K20)</f>
        <v>10.2</v>
      </c>
      <c r="K20" s="49">
        <v>0</v>
      </c>
      <c r="L20" s="50">
        <v>7.3</v>
      </c>
      <c r="M20" s="47">
        <v>7.4</v>
      </c>
      <c r="N20" s="47">
        <v>7.2</v>
      </c>
      <c r="O20" s="48">
        <f>IF(L20="",0,SUM(L20:N20)+P20)</f>
        <v>22.3</v>
      </c>
      <c r="P20" s="51">
        <v>0.4</v>
      </c>
      <c r="Q20" s="52">
        <f>IF(J20="","",SUM(J20+O20))</f>
        <v>32.5</v>
      </c>
      <c r="R20" s="53">
        <f>IF(Q20="","",RANK(T20,T$6:T$26))</f>
        <v>15</v>
      </c>
      <c r="T20" s="54">
        <f>IF(Q20="","",Q20+U20+V20)</f>
        <v>32.525223</v>
      </c>
      <c r="U20" s="55">
        <f>IF(P20="","",ROUND(1/P20/100,4))</f>
        <v>0.025</v>
      </c>
      <c r="V20" s="54">
        <f>O20/100000</f>
        <v>0.000223</v>
      </c>
    </row>
    <row r="21" spans="1:22" ht="12.75">
      <c r="A21" s="42">
        <v>16</v>
      </c>
      <c r="B21" s="81" t="s">
        <v>120</v>
      </c>
      <c r="C21" s="81" t="s">
        <v>121</v>
      </c>
      <c r="D21" s="82">
        <v>2001</v>
      </c>
      <c r="E21" s="71" t="s">
        <v>75</v>
      </c>
      <c r="F21" s="46" t="s">
        <v>27</v>
      </c>
      <c r="G21" s="47">
        <v>3.2</v>
      </c>
      <c r="H21" s="47">
        <v>3.3</v>
      </c>
      <c r="I21" s="47">
        <v>3.2</v>
      </c>
      <c r="J21" s="48">
        <f>IF(G21="","",SUM(G21:I21)+K21)</f>
        <v>9.7</v>
      </c>
      <c r="K21" s="49">
        <v>0</v>
      </c>
      <c r="L21" s="50">
        <v>6.3</v>
      </c>
      <c r="M21" s="47">
        <v>6.5</v>
      </c>
      <c r="N21" s="47">
        <v>6.4</v>
      </c>
      <c r="O21" s="48">
        <f>IF(L21="",0,SUM(L21:N21)+P21)</f>
        <v>20.2</v>
      </c>
      <c r="P21" s="51">
        <v>1</v>
      </c>
      <c r="Q21" s="52">
        <f>IF(J21="","",SUM(J21+O21))</f>
        <v>29.9</v>
      </c>
      <c r="R21" s="53">
        <f>IF(Q21="","",RANK(T21,T$6:T$26))</f>
        <v>16</v>
      </c>
      <c r="T21" s="54">
        <f>IF(Q21="","",Q21+U21+V21)</f>
        <v>29.910202</v>
      </c>
      <c r="U21" s="55">
        <f>IF(P21="","",ROUND(1/P21/100,4))</f>
        <v>0.01</v>
      </c>
      <c r="V21" s="54">
        <f>O21/100000</f>
        <v>0.000202</v>
      </c>
    </row>
    <row r="22" spans="1:22" ht="12.75">
      <c r="A22" s="42">
        <v>17</v>
      </c>
      <c r="B22" s="81" t="s">
        <v>122</v>
      </c>
      <c r="C22" s="81" t="s">
        <v>123</v>
      </c>
      <c r="D22" s="82">
        <v>2001</v>
      </c>
      <c r="E22" s="71" t="s">
        <v>75</v>
      </c>
      <c r="F22" s="46" t="s">
        <v>27</v>
      </c>
      <c r="G22" s="47">
        <v>3.1</v>
      </c>
      <c r="H22" s="47">
        <v>3</v>
      </c>
      <c r="I22" s="47">
        <v>3.3</v>
      </c>
      <c r="J22" s="48">
        <f>IF(G22="","",SUM(G22:I22)+K22)</f>
        <v>9.4</v>
      </c>
      <c r="K22" s="49">
        <v>0</v>
      </c>
      <c r="L22" s="50">
        <v>5.4</v>
      </c>
      <c r="M22" s="47">
        <v>5.5</v>
      </c>
      <c r="N22" s="47">
        <v>5.5</v>
      </c>
      <c r="O22" s="48">
        <f>IF(L22="",0,SUM(L22:N22)+P22)</f>
        <v>18.099999999999998</v>
      </c>
      <c r="P22" s="51">
        <v>1.7000000000000002</v>
      </c>
      <c r="Q22" s="52">
        <f>IF(J22="","",SUM(J22+O22))</f>
        <v>27.5</v>
      </c>
      <c r="R22" s="53">
        <f>IF(Q22="","",RANK(T22,T$6:T$26))</f>
        <v>17</v>
      </c>
      <c r="T22" s="54">
        <f>IF(Q22="","",Q22+U22+V22)</f>
        <v>27.506081000000002</v>
      </c>
      <c r="U22" s="55">
        <f>IF(P22="","",ROUND(1/P22/100,4))</f>
        <v>0.0059</v>
      </c>
      <c r="V22" s="54">
        <f>O22/100000</f>
        <v>0.00018099999999999998</v>
      </c>
    </row>
    <row r="23" spans="1:22" ht="12.75">
      <c r="A23" s="42">
        <v>18</v>
      </c>
      <c r="B23" s="90"/>
      <c r="C23" s="90"/>
      <c r="D23" s="90"/>
      <c r="E23" s="89"/>
      <c r="F23" s="46"/>
      <c r="G23" s="47"/>
      <c r="H23" s="47"/>
      <c r="I23" s="47"/>
      <c r="J23" s="48">
        <f>IF(G23="","",SUM(G23:I23)+K23)</f>
      </c>
      <c r="K23" s="49">
        <f>IF(F23="",0,VLOOKUP(F23,Bonustabelle!$A$6:$D$21,4,FALSE))</f>
        <v>0</v>
      </c>
      <c r="L23" s="50"/>
      <c r="M23" s="47"/>
      <c r="N23" s="47"/>
      <c r="O23" s="48">
        <f>IF(L23="",0,SUM(L23:N23)+P23)</f>
        <v>0</v>
      </c>
      <c r="P23" s="51"/>
      <c r="Q23" s="52">
        <f>IF(J23="","",SUM(J23+O23))</f>
      </c>
      <c r="R23" s="53">
        <f>IF(Q23="","",RANK(T23,T$6:T$26))</f>
      </c>
      <c r="T23" s="54">
        <f>IF(Q23="","",Q23+U23+V23)</f>
      </c>
      <c r="U23" s="55">
        <f>IF(P23="","",ROUND(1/P23/100,4))</f>
      </c>
      <c r="V23" s="54">
        <f>O23/100000</f>
        <v>0</v>
      </c>
    </row>
    <row r="24" spans="1:22" ht="12.75">
      <c r="A24" s="42"/>
      <c r="B24" s="43"/>
      <c r="C24" s="43"/>
      <c r="D24" s="44"/>
      <c r="E24" s="71"/>
      <c r="F24" s="46"/>
      <c r="G24" s="47"/>
      <c r="H24" s="47"/>
      <c r="I24" s="47"/>
      <c r="J24" s="48">
        <f>IF(G24="","",SUM(G24:I24)+K24)</f>
      </c>
      <c r="K24" s="49">
        <f>IF(F24="",0,VLOOKUP(F24,Bonustabelle!$A$6:$D$21,4,FALSE))</f>
        <v>0</v>
      </c>
      <c r="L24" s="50"/>
      <c r="M24" s="47"/>
      <c r="N24" s="47"/>
      <c r="O24" s="48">
        <f>IF(L24="",0,SUM(L24:N24)+P24)</f>
        <v>0</v>
      </c>
      <c r="P24" s="51"/>
      <c r="Q24" s="52">
        <f>IF(J24="","",SUM(J24+O24))</f>
      </c>
      <c r="R24" s="53">
        <f>IF(Q24="","",RANK(T24,T$6:T$26))</f>
      </c>
      <c r="T24" s="54">
        <f>IF(Q24="","",Q24+U24+V24)</f>
      </c>
      <c r="U24" s="55">
        <f>IF(P24="","",ROUND(1/P24/100,4))</f>
      </c>
      <c r="V24" s="54">
        <f>O24/100000</f>
        <v>0</v>
      </c>
    </row>
    <row r="25" spans="1:22" ht="12.75">
      <c r="A25" s="42"/>
      <c r="B25" s="43"/>
      <c r="C25" s="43"/>
      <c r="D25" s="44"/>
      <c r="E25" s="71"/>
      <c r="F25" s="46"/>
      <c r="G25" s="47"/>
      <c r="H25" s="47"/>
      <c r="I25" s="47"/>
      <c r="J25" s="48">
        <f>IF(G25="","",SUM(G25:I25)+K25)</f>
      </c>
      <c r="K25" s="49">
        <f>IF(F25="",0,VLOOKUP(F25,Bonustabelle!$A$6:$D$21,4,FALSE))</f>
        <v>0</v>
      </c>
      <c r="L25" s="50"/>
      <c r="M25" s="47"/>
      <c r="N25" s="47"/>
      <c r="O25" s="48">
        <f>IF(L25="",0,SUM(L25:N25)+P25)</f>
        <v>0</v>
      </c>
      <c r="P25" s="51"/>
      <c r="Q25" s="52">
        <f>IF(J25="","",SUM(J25+O25))</f>
      </c>
      <c r="R25" s="53">
        <f>IF(Q25="","",RANK(T25,T$6:T$26))</f>
      </c>
      <c r="T25" s="54">
        <f>IF(Q25="","",Q25+U25+V25)</f>
      </c>
      <c r="U25" s="55">
        <f>IF(P25="","",ROUND(1/P25/100,4))</f>
      </c>
      <c r="V25" s="54">
        <f>O25/100000</f>
        <v>0</v>
      </c>
    </row>
    <row r="26" spans="1:22" ht="12.75">
      <c r="A26" s="42"/>
      <c r="B26" s="43"/>
      <c r="C26" s="43"/>
      <c r="D26" s="44"/>
      <c r="E26" s="71"/>
      <c r="F26" s="46"/>
      <c r="G26" s="47"/>
      <c r="H26" s="47"/>
      <c r="I26" s="47"/>
      <c r="J26" s="48">
        <f>IF(G26="","",SUM(G26:I26)+K26)</f>
      </c>
      <c r="K26" s="49">
        <f>IF(F26="",0,VLOOKUP(F26,Bonustabelle!$A$6:$D$21,4,FALSE))</f>
        <v>0</v>
      </c>
      <c r="L26" s="50"/>
      <c r="M26" s="47"/>
      <c r="N26" s="47"/>
      <c r="O26" s="48">
        <f>IF(L26="",0,SUM(L26:N26)+P26)</f>
        <v>0</v>
      </c>
      <c r="P26" s="51"/>
      <c r="Q26" s="52">
        <f>IF(J26="","",SUM(J26+O26))</f>
      </c>
      <c r="R26" s="53">
        <f>IF(Q26="","",RANK(T26,T$6:T$26))</f>
      </c>
      <c r="T26" s="54">
        <f>IF(Q26="","",Q26+U26+V26)</f>
      </c>
      <c r="U26" s="55">
        <f>IF(P26="","",ROUND(1/P26/100,4))</f>
      </c>
      <c r="V26" s="54">
        <f>O26/100000</f>
        <v>0</v>
      </c>
    </row>
  </sheetData>
  <sheetProtection selectLockedCells="1" selectUnlockedCells="1"/>
  <mergeCells count="2">
    <mergeCell ref="G4:I4"/>
    <mergeCell ref="L4:N4"/>
  </mergeCells>
  <conditionalFormatting sqref="G6:I26 L6:N26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 horizontalCentered="1"/>
  <pageMargins left="0.39375" right="0.39375" top="0.39375" bottom="0.5118055555555555" header="0.5118055555555555" footer="0.31527777777777777"/>
  <pageSetup fitToHeight="1" fitToWidth="1" horizontalDpi="300" verticalDpi="300" orientation="landscape" paperSize="9"/>
  <headerFooter alignWithMargins="0">
    <oddFooter>&amp;L&amp;F / &amp;A&amp;CSeite &amp;P von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17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E23" sqref="E23"/>
    </sheetView>
  </sheetViews>
  <sheetFormatPr defaultColWidth="11.421875" defaultRowHeight="12.75"/>
  <cols>
    <col min="1" max="1" width="6.7109375" style="2" customWidth="1"/>
    <col min="2" max="3" width="14.7109375" style="2" customWidth="1"/>
    <col min="4" max="4" width="6.8515625" style="2" customWidth="1"/>
    <col min="5" max="5" width="18.7109375" style="2" customWidth="1"/>
    <col min="6" max="6" width="7.7109375" style="10" customWidth="1"/>
    <col min="7" max="9" width="5.7109375" style="10" customWidth="1"/>
    <col min="10" max="11" width="7.57421875" style="10" customWidth="1"/>
    <col min="12" max="14" width="5.7109375" style="10" customWidth="1"/>
    <col min="15" max="15" width="4.7109375" style="10" customWidth="1"/>
    <col min="16" max="16" width="7.140625" style="10" customWidth="1"/>
    <col min="17" max="17" width="8.7109375" style="68" customWidth="1"/>
    <col min="18" max="18" width="8.7109375" style="10" customWidth="1"/>
    <col min="19" max="19" width="4.7109375" style="10" customWidth="1"/>
    <col min="20" max="16384" width="11.421875" style="10" customWidth="1"/>
  </cols>
  <sheetData>
    <row r="1" spans="3:18" ht="12.75">
      <c r="C1" s="12" t="s">
        <v>124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69"/>
      <c r="Q1" s="69"/>
      <c r="R1" s="15" t="s">
        <v>50</v>
      </c>
    </row>
    <row r="2" spans="1:18" ht="12.75">
      <c r="A2" s="14"/>
      <c r="B2" s="13" t="str">
        <f>Bonustabelle!J8&amp;" "&amp;DAY(Bonustabelle!J5)&amp;"."&amp;MONTH(Bonustabelle!J5)&amp;"."&amp;YEAR(Bonustabelle!J5)</f>
        <v>Sommer-Pokal 1.6.2014</v>
      </c>
      <c r="C2" s="14"/>
      <c r="D2" s="14"/>
      <c r="E2" s="14"/>
      <c r="F2" s="15" t="s">
        <v>1</v>
      </c>
      <c r="G2" s="34">
        <f>YEAR(Bonustabelle!$J$5)-17</f>
        <v>1997</v>
      </c>
      <c r="H2" s="16" t="s">
        <v>51</v>
      </c>
      <c r="I2" s="34">
        <f>YEAR(Bonustabelle!$J$5)-15</f>
        <v>1999</v>
      </c>
      <c r="J2" s="13"/>
      <c r="K2" s="13"/>
      <c r="L2" s="15" t="s">
        <v>3</v>
      </c>
      <c r="M2" s="13" t="str">
        <f>Bonustabelle!J11</f>
        <v>TuS Ottensen</v>
      </c>
      <c r="O2" s="13"/>
      <c r="R2" s="15" t="s">
        <v>52</v>
      </c>
    </row>
    <row r="3" spans="1:18" ht="12.75">
      <c r="A3" s="70"/>
      <c r="B3" s="70"/>
      <c r="C3" s="70"/>
      <c r="D3" s="70"/>
      <c r="E3" s="70"/>
      <c r="F3" s="92"/>
      <c r="G3" s="24"/>
      <c r="H3" s="24"/>
      <c r="I3" s="24"/>
      <c r="J3" s="24"/>
      <c r="K3" s="92"/>
      <c r="L3" s="24"/>
      <c r="M3" s="24"/>
      <c r="N3" s="24"/>
      <c r="O3" s="24"/>
      <c r="P3" s="24"/>
      <c r="Q3" s="24"/>
      <c r="R3" s="24"/>
    </row>
    <row r="4" spans="1:22" ht="15" customHeight="1">
      <c r="A4" s="19" t="s">
        <v>4</v>
      </c>
      <c r="B4" s="20"/>
      <c r="C4" s="20"/>
      <c r="D4" s="21" t="s">
        <v>5</v>
      </c>
      <c r="E4" s="20"/>
      <c r="F4" s="23" t="s">
        <v>6</v>
      </c>
      <c r="G4" s="16" t="s">
        <v>7</v>
      </c>
      <c r="H4" s="16"/>
      <c r="I4" s="16"/>
      <c r="J4" s="24"/>
      <c r="K4" s="25"/>
      <c r="L4" s="23" t="s">
        <v>7</v>
      </c>
      <c r="M4" s="23"/>
      <c r="N4" s="23"/>
      <c r="O4" s="24"/>
      <c r="P4" s="24"/>
      <c r="Q4" s="26"/>
      <c r="R4" s="40"/>
      <c r="T4" s="27" t="s">
        <v>8</v>
      </c>
      <c r="U4" s="28"/>
      <c r="V4" s="28"/>
    </row>
    <row r="5" spans="1:22" s="31" customFormat="1" ht="15" customHeight="1">
      <c r="A5" s="29" t="s">
        <v>9</v>
      </c>
      <c r="B5" s="30" t="s">
        <v>10</v>
      </c>
      <c r="C5" s="31" t="s">
        <v>11</v>
      </c>
      <c r="D5" s="32" t="s">
        <v>12</v>
      </c>
      <c r="E5" s="31" t="s">
        <v>13</v>
      </c>
      <c r="F5" s="23" t="s">
        <v>14</v>
      </c>
      <c r="G5" s="34">
        <v>1</v>
      </c>
      <c r="H5" s="34">
        <v>2</v>
      </c>
      <c r="I5" s="34">
        <v>3</v>
      </c>
      <c r="J5" s="35" t="s">
        <v>15</v>
      </c>
      <c r="K5" s="36" t="s">
        <v>16</v>
      </c>
      <c r="L5" s="37">
        <v>1</v>
      </c>
      <c r="M5" s="34">
        <v>2</v>
      </c>
      <c r="N5" s="34">
        <v>3</v>
      </c>
      <c r="O5" s="38" t="s">
        <v>17</v>
      </c>
      <c r="P5" s="80" t="s">
        <v>18</v>
      </c>
      <c r="Q5" s="39" t="s">
        <v>19</v>
      </c>
      <c r="R5" s="40" t="s">
        <v>20</v>
      </c>
      <c r="T5" s="27" t="s">
        <v>21</v>
      </c>
      <c r="U5" s="41" t="s">
        <v>22</v>
      </c>
      <c r="V5" s="41" t="s">
        <v>23</v>
      </c>
    </row>
    <row r="6" spans="1:22" ht="12.75">
      <c r="A6" s="42">
        <v>1</v>
      </c>
      <c r="B6" s="93" t="s">
        <v>125</v>
      </c>
      <c r="C6" s="93" t="s">
        <v>89</v>
      </c>
      <c r="D6" s="94">
        <v>1999</v>
      </c>
      <c r="E6" s="71" t="s">
        <v>34</v>
      </c>
      <c r="F6" s="46" t="s">
        <v>92</v>
      </c>
      <c r="G6" s="47">
        <v>7.4</v>
      </c>
      <c r="H6" s="47">
        <v>7.2</v>
      </c>
      <c r="I6" s="47">
        <v>6.9</v>
      </c>
      <c r="J6" s="48">
        <f>IF(G6="","",SUM(G6:I6)+K6)</f>
        <v>25.7</v>
      </c>
      <c r="K6" s="49">
        <f>IF(F6="",0,VLOOKUP(F6,Bonustabelle!$A$6:$E$21,5,FALSE))</f>
        <v>4.2</v>
      </c>
      <c r="L6" s="50">
        <v>6.8</v>
      </c>
      <c r="M6" s="47">
        <v>7.4</v>
      </c>
      <c r="N6" s="47">
        <v>6.8</v>
      </c>
      <c r="O6" s="48">
        <f>IF(L6="",0,SUM(L6:N6)+P6)</f>
        <v>25.1</v>
      </c>
      <c r="P6" s="51">
        <v>4.1</v>
      </c>
      <c r="Q6" s="52">
        <f>IF(J6="","",SUM(J6+O6))</f>
        <v>50.8</v>
      </c>
      <c r="R6" s="53">
        <v>1</v>
      </c>
      <c r="S6" s="2"/>
      <c r="T6" s="54">
        <f>IF(Q6="","",Q6+U6+V6)</f>
        <v>50.802651</v>
      </c>
      <c r="U6" s="55">
        <f>IF(P6="","",ROUND(1/P6/100,4))</f>
        <v>0.0024</v>
      </c>
      <c r="V6" s="54">
        <f>O6/100000</f>
        <v>0.00025100000000000003</v>
      </c>
    </row>
    <row r="7" spans="1:22" ht="12.75">
      <c r="A7" s="42">
        <v>2</v>
      </c>
      <c r="B7" s="93" t="s">
        <v>126</v>
      </c>
      <c r="C7" s="93" t="s">
        <v>127</v>
      </c>
      <c r="D7" s="94">
        <v>1998</v>
      </c>
      <c r="E7" s="71" t="s">
        <v>34</v>
      </c>
      <c r="F7" s="46" t="s">
        <v>54</v>
      </c>
      <c r="G7" s="47">
        <v>6.8</v>
      </c>
      <c r="H7" s="47">
        <v>6.9</v>
      </c>
      <c r="I7" s="47">
        <v>6.9</v>
      </c>
      <c r="J7" s="48">
        <f>IF(G7="","",SUM(G7:I7)+K7)</f>
        <v>22.3</v>
      </c>
      <c r="K7" s="49">
        <f>IF(F7="",0,VLOOKUP(F7,Bonustabelle!$A$6:$E$21,5,FALSE))</f>
        <v>1.7</v>
      </c>
      <c r="L7" s="50">
        <v>6.8</v>
      </c>
      <c r="M7" s="47">
        <v>6.7</v>
      </c>
      <c r="N7" s="47">
        <v>6.9</v>
      </c>
      <c r="O7" s="48">
        <f>IF(L7="",0,SUM(L7:N7)+P7)</f>
        <v>22.8</v>
      </c>
      <c r="P7" s="51">
        <v>2.4</v>
      </c>
      <c r="Q7" s="52">
        <f>IF(J7="","",SUM(J7+O7))</f>
        <v>45.1</v>
      </c>
      <c r="R7" s="53">
        <v>2</v>
      </c>
      <c r="S7" s="2"/>
      <c r="T7" s="54">
        <f>IF(Q7="","",Q7+U7+V7)</f>
        <v>45.104428</v>
      </c>
      <c r="U7" s="55">
        <f>IF(P7="","",ROUND(1/P7/100,4))</f>
        <v>0.0042</v>
      </c>
      <c r="V7" s="54">
        <f>O7/100000</f>
        <v>0.000228</v>
      </c>
    </row>
    <row r="8" spans="1:22" ht="12.75">
      <c r="A8" s="42">
        <v>3</v>
      </c>
      <c r="B8" s="95" t="s">
        <v>128</v>
      </c>
      <c r="C8" s="95" t="s">
        <v>129</v>
      </c>
      <c r="D8" s="96">
        <v>1999</v>
      </c>
      <c r="E8" s="71" t="s">
        <v>40</v>
      </c>
      <c r="F8" s="46" t="s">
        <v>92</v>
      </c>
      <c r="G8" s="47">
        <v>6.3</v>
      </c>
      <c r="H8" s="47">
        <v>6.2</v>
      </c>
      <c r="I8" s="47">
        <v>6.5</v>
      </c>
      <c r="J8" s="48">
        <f>IF(G8="","",SUM(G8:I8)+K8)</f>
        <v>23.2</v>
      </c>
      <c r="K8" s="49">
        <f>IF(F8="",0,VLOOKUP(F8,Bonustabelle!$A$6:$E$21,5,FALSE))</f>
        <v>4.2</v>
      </c>
      <c r="L8" s="50">
        <v>5.1</v>
      </c>
      <c r="M8" s="47">
        <v>5.3</v>
      </c>
      <c r="N8" s="47">
        <v>5</v>
      </c>
      <c r="O8" s="48">
        <f>IF(L8="",0,SUM(L8:N8)+P8)</f>
        <v>21.5</v>
      </c>
      <c r="P8" s="51">
        <v>6.1</v>
      </c>
      <c r="Q8" s="52">
        <f>IF(J8="","",SUM(J8+O8))</f>
        <v>44.7</v>
      </c>
      <c r="R8" s="53">
        <v>3</v>
      </c>
      <c r="S8" s="2"/>
      <c r="T8" s="54">
        <f>IF(Q8="","",Q8+U8+V8)</f>
        <v>44.701815</v>
      </c>
      <c r="U8" s="55">
        <f>IF(P8="","",ROUND(1/P8/100,4))</f>
        <v>0.0016</v>
      </c>
      <c r="V8" s="54">
        <f>O8/100000</f>
        <v>0.000215</v>
      </c>
    </row>
    <row r="9" spans="1:22" ht="12.75">
      <c r="A9" s="42">
        <v>4</v>
      </c>
      <c r="B9" s="95" t="s">
        <v>130</v>
      </c>
      <c r="C9" s="95" t="s">
        <v>111</v>
      </c>
      <c r="D9" s="96">
        <v>1997</v>
      </c>
      <c r="E9" s="71" t="s">
        <v>40</v>
      </c>
      <c r="F9" s="46" t="s">
        <v>54</v>
      </c>
      <c r="G9" s="47">
        <v>7.3</v>
      </c>
      <c r="H9" s="47">
        <v>7.1</v>
      </c>
      <c r="I9" s="47">
        <v>7.3</v>
      </c>
      <c r="J9" s="48">
        <f>IF(G9="","",SUM(G9:I9)+K9)</f>
        <v>23.4</v>
      </c>
      <c r="K9" s="49">
        <f>IF(F9="",0,VLOOKUP(F9,Bonustabelle!$A$6:$E$21,5,FALSE))</f>
        <v>1.7</v>
      </c>
      <c r="L9" s="50">
        <v>6</v>
      </c>
      <c r="M9" s="47">
        <v>6.2</v>
      </c>
      <c r="N9" s="47">
        <v>6.1</v>
      </c>
      <c r="O9" s="48">
        <f>IF(L9="",0,SUM(L9:N9)+P9)</f>
        <v>21.1</v>
      </c>
      <c r="P9" s="51">
        <v>2.8</v>
      </c>
      <c r="Q9" s="52">
        <f>IF(J9="","",SUM(J9+O9))</f>
        <v>44.5</v>
      </c>
      <c r="R9" s="53">
        <v>4</v>
      </c>
      <c r="S9" s="2"/>
      <c r="T9" s="54">
        <f>IF(Q9="","",Q9+U9+V9)</f>
        <v>44.503811</v>
      </c>
      <c r="U9" s="55">
        <f>IF(P9="","",ROUND(1/P9/100,4))</f>
        <v>0.0036</v>
      </c>
      <c r="V9" s="54">
        <f>O9/100000</f>
        <v>0.000211</v>
      </c>
    </row>
    <row r="10" spans="1:22" ht="12.75">
      <c r="A10" s="42">
        <v>5</v>
      </c>
      <c r="B10" s="95" t="s">
        <v>112</v>
      </c>
      <c r="C10" s="95" t="s">
        <v>56</v>
      </c>
      <c r="D10" s="96">
        <v>1999</v>
      </c>
      <c r="E10" s="71" t="s">
        <v>40</v>
      </c>
      <c r="F10" s="46" t="s">
        <v>54</v>
      </c>
      <c r="G10" s="47">
        <v>6.5</v>
      </c>
      <c r="H10" s="47">
        <v>6.4</v>
      </c>
      <c r="I10" s="47">
        <v>6.8</v>
      </c>
      <c r="J10" s="48">
        <f>IF(G10="","",SUM(G10:I10)+K10)</f>
        <v>21.4</v>
      </c>
      <c r="K10" s="49">
        <f>IF(F10="",0,VLOOKUP(F10,Bonustabelle!$A$6:$E$21,5,FALSE))</f>
        <v>1.7</v>
      </c>
      <c r="L10" s="50">
        <v>5.6</v>
      </c>
      <c r="M10" s="47">
        <v>5.7</v>
      </c>
      <c r="N10" s="47">
        <v>5.8</v>
      </c>
      <c r="O10" s="48">
        <f>IF(L10="",0,SUM(L10:N10)+P10)</f>
        <v>20.6</v>
      </c>
      <c r="P10" s="51">
        <v>3.5</v>
      </c>
      <c r="Q10" s="52">
        <f>IF(J10="","",SUM(J10+O10))</f>
        <v>42</v>
      </c>
      <c r="R10" s="53">
        <v>5</v>
      </c>
      <c r="S10" s="2"/>
      <c r="T10" s="54">
        <f>IF(Q10="","",Q10+U10+V10)</f>
        <v>42.003105999999995</v>
      </c>
      <c r="U10" s="55">
        <f>IF(P10="","",ROUND(1/P10/100,4))</f>
        <v>0.0029</v>
      </c>
      <c r="V10" s="54">
        <f>O10/100000</f>
        <v>0.00020600000000000002</v>
      </c>
    </row>
    <row r="11" spans="1:22" ht="12.75">
      <c r="A11" s="42">
        <v>6</v>
      </c>
      <c r="B11" s="97" t="s">
        <v>131</v>
      </c>
      <c r="C11" s="97" t="s">
        <v>132</v>
      </c>
      <c r="D11" s="98">
        <v>1999</v>
      </c>
      <c r="E11" s="87" t="s">
        <v>46</v>
      </c>
      <c r="F11" s="46" t="s">
        <v>95</v>
      </c>
      <c r="G11" s="47">
        <v>5.9</v>
      </c>
      <c r="H11" s="47">
        <v>5.6</v>
      </c>
      <c r="I11" s="47">
        <v>5.9</v>
      </c>
      <c r="J11" s="48">
        <f>IF(G11="","",SUM(G11:I11)+K11)</f>
        <v>20.5</v>
      </c>
      <c r="K11" s="49">
        <f>IF(F11="",0,VLOOKUP(F11,Bonustabelle!$A$6:$E$21,5,FALSE))</f>
        <v>3.1</v>
      </c>
      <c r="L11" s="50">
        <v>5.5</v>
      </c>
      <c r="M11" s="47">
        <v>5.6</v>
      </c>
      <c r="N11" s="47">
        <v>5.4</v>
      </c>
      <c r="O11" s="48">
        <f>IF(L11="",0,SUM(L11:N11)+P11)</f>
        <v>19.6</v>
      </c>
      <c r="P11" s="51">
        <v>3.1</v>
      </c>
      <c r="Q11" s="52">
        <f>IF(J11="","",SUM(J11+O11))</f>
        <v>40.1</v>
      </c>
      <c r="R11" s="53">
        <v>6</v>
      </c>
      <c r="T11" s="54">
        <f>IF(Q11="","",Q11+U11+V11)</f>
        <v>40.103396000000004</v>
      </c>
      <c r="U11" s="55">
        <f>IF(P11="","",ROUND(1/P11/100,4))</f>
        <v>0.0032</v>
      </c>
      <c r="V11" s="54">
        <f>O11/100000</f>
        <v>0.00019600000000000002</v>
      </c>
    </row>
    <row r="12" spans="1:22" ht="12.75">
      <c r="A12" s="42">
        <v>7</v>
      </c>
      <c r="B12" s="43" t="s">
        <v>133</v>
      </c>
      <c r="C12" s="43" t="s">
        <v>134</v>
      </c>
      <c r="D12" s="44">
        <v>1998</v>
      </c>
      <c r="E12" s="71" t="s">
        <v>30</v>
      </c>
      <c r="F12" s="46" t="s">
        <v>92</v>
      </c>
      <c r="G12" s="47">
        <v>4.3</v>
      </c>
      <c r="H12" s="47">
        <v>4.2</v>
      </c>
      <c r="I12" s="47">
        <v>4.1</v>
      </c>
      <c r="J12" s="48">
        <f>IF(G12="","",SUM(G12:I12)+K12)</f>
        <v>12.600000000000001</v>
      </c>
      <c r="K12" s="49">
        <v>0</v>
      </c>
      <c r="L12" s="50">
        <v>6.6</v>
      </c>
      <c r="M12" s="47">
        <v>6.5</v>
      </c>
      <c r="N12" s="47">
        <v>6.3</v>
      </c>
      <c r="O12" s="48">
        <f>IF(L12="",0,SUM(L12:N12)+P12)</f>
        <v>24.799999999999997</v>
      </c>
      <c r="P12" s="51">
        <v>5.4</v>
      </c>
      <c r="Q12" s="52">
        <f>IF(J12="","",SUM(J12+O12))</f>
        <v>37.4</v>
      </c>
      <c r="R12" s="53">
        <v>7</v>
      </c>
      <c r="T12" s="54">
        <f>IF(Q12="","",Q12+U12+V12)</f>
        <v>37.402148</v>
      </c>
      <c r="U12" s="55">
        <f>IF(P12="","",ROUND(1/P12/100,4))</f>
        <v>0.0019</v>
      </c>
      <c r="V12" s="54">
        <f>O12/100000</f>
        <v>0.00024799999999999996</v>
      </c>
    </row>
    <row r="13" spans="1:22" ht="12.75">
      <c r="A13" s="42">
        <v>8</v>
      </c>
      <c r="B13" s="95" t="s">
        <v>135</v>
      </c>
      <c r="C13" s="95" t="s">
        <v>97</v>
      </c>
      <c r="D13" s="96">
        <v>1998</v>
      </c>
      <c r="E13" s="71" t="s">
        <v>40</v>
      </c>
      <c r="F13" s="46" t="s">
        <v>136</v>
      </c>
      <c r="G13" s="47">
        <v>3.5</v>
      </c>
      <c r="H13" s="47">
        <v>3.8</v>
      </c>
      <c r="I13" s="47">
        <v>3.5</v>
      </c>
      <c r="J13" s="48">
        <f>IF(G13="","",SUM(G13:I13)+K13)</f>
        <v>10.8</v>
      </c>
      <c r="K13" s="49">
        <v>0</v>
      </c>
      <c r="L13" s="50">
        <v>6.2</v>
      </c>
      <c r="M13" s="47">
        <v>6.5</v>
      </c>
      <c r="N13" s="47">
        <v>6.4</v>
      </c>
      <c r="O13" s="48">
        <f>IF(L13="",0,SUM(L13:N13)+P13)</f>
        <v>25.900000000000002</v>
      </c>
      <c r="P13" s="51">
        <v>6.8</v>
      </c>
      <c r="Q13" s="52">
        <f>IF(J13="","",SUM(J13+O13))</f>
        <v>36.7</v>
      </c>
      <c r="R13" s="53">
        <v>8</v>
      </c>
      <c r="T13" s="54">
        <f>IF(Q13="","",Q13+U13+V13)</f>
        <v>36.701759</v>
      </c>
      <c r="U13" s="55">
        <f>IF(P13="","",ROUND(1/P13/100,4))</f>
        <v>0.0015</v>
      </c>
      <c r="V13" s="54">
        <f>O13/100000</f>
        <v>0.000259</v>
      </c>
    </row>
    <row r="14" spans="1:22" ht="12.75">
      <c r="A14" s="42">
        <v>9</v>
      </c>
      <c r="B14" s="99" t="s">
        <v>137</v>
      </c>
      <c r="C14" s="99" t="s">
        <v>138</v>
      </c>
      <c r="D14" s="94">
        <v>1999</v>
      </c>
      <c r="E14" s="89" t="s">
        <v>46</v>
      </c>
      <c r="F14" s="59" t="s">
        <v>27</v>
      </c>
      <c r="G14" s="47">
        <v>4</v>
      </c>
      <c r="H14" s="47">
        <v>3.9</v>
      </c>
      <c r="I14" s="47">
        <v>3.9</v>
      </c>
      <c r="J14" s="48">
        <f>IF(G14="","",SUM(G14:I14)+K14)</f>
        <v>11.8</v>
      </c>
      <c r="K14" s="49">
        <v>0</v>
      </c>
      <c r="L14" s="50">
        <v>6.5</v>
      </c>
      <c r="M14" s="47">
        <v>6.3</v>
      </c>
      <c r="N14" s="47">
        <v>6.4</v>
      </c>
      <c r="O14" s="48">
        <f>IF(L14="",0,SUM(L14:N14)+P14)</f>
        <v>20.2</v>
      </c>
      <c r="P14" s="51">
        <v>1</v>
      </c>
      <c r="Q14" s="52">
        <f>IF(J14="","",SUM(J14+O14))</f>
        <v>32</v>
      </c>
      <c r="R14" s="53">
        <v>9</v>
      </c>
      <c r="T14" s="54">
        <f>IF(Q14="","",Q14+U14+V14)</f>
        <v>32.010202</v>
      </c>
      <c r="U14" s="55">
        <f>IF(P14="","",ROUND(1/P14/100,4))</f>
        <v>0.01</v>
      </c>
      <c r="V14" s="54">
        <f>O14/100000</f>
        <v>0.000202</v>
      </c>
    </row>
    <row r="15" spans="1:22" ht="12.75">
      <c r="A15" s="42">
        <v>10</v>
      </c>
      <c r="B15" s="43" t="s">
        <v>139</v>
      </c>
      <c r="C15" s="43" t="s">
        <v>140</v>
      </c>
      <c r="D15" s="44">
        <v>1999</v>
      </c>
      <c r="E15" s="89" t="s">
        <v>46</v>
      </c>
      <c r="F15" s="46" t="s">
        <v>95</v>
      </c>
      <c r="G15" s="47">
        <v>4</v>
      </c>
      <c r="H15" s="47">
        <v>3.9</v>
      </c>
      <c r="I15" s="47">
        <v>4.1</v>
      </c>
      <c r="J15" s="48">
        <f>IF(G15="","",SUM(G15:I15)+K15)</f>
        <v>12</v>
      </c>
      <c r="K15" s="49">
        <v>0</v>
      </c>
      <c r="L15" s="50">
        <v>5.2</v>
      </c>
      <c r="M15" s="47">
        <v>5.2</v>
      </c>
      <c r="N15" s="47">
        <v>5.2</v>
      </c>
      <c r="O15" s="48">
        <f>IF(L15="",0,SUM(L15:N15)+P15)</f>
        <v>18.700000000000003</v>
      </c>
      <c r="P15" s="51">
        <v>3.1</v>
      </c>
      <c r="Q15" s="52">
        <f>IF(J15="","",SUM(J15+O15))</f>
        <v>30.700000000000003</v>
      </c>
      <c r="R15" s="53">
        <v>10</v>
      </c>
      <c r="T15" s="54">
        <f>IF(Q15="","",Q15+U15+V15)</f>
        <v>30.703387000000003</v>
      </c>
      <c r="U15" s="55">
        <f>IF(P15="","",ROUND(1/P15/100,4))</f>
        <v>0.0032</v>
      </c>
      <c r="V15" s="54">
        <f>O15/100000</f>
        <v>0.00018700000000000002</v>
      </c>
    </row>
    <row r="16" spans="1:22" ht="12.75">
      <c r="A16" s="42">
        <v>11</v>
      </c>
      <c r="B16" s="43" t="s">
        <v>141</v>
      </c>
      <c r="C16" s="43" t="s">
        <v>142</v>
      </c>
      <c r="D16" s="44">
        <v>1997</v>
      </c>
      <c r="E16" s="71" t="s">
        <v>61</v>
      </c>
      <c r="F16" s="46"/>
      <c r="G16" s="47">
        <v>0</v>
      </c>
      <c r="H16" s="47">
        <v>0</v>
      </c>
      <c r="I16" s="47">
        <v>0</v>
      </c>
      <c r="J16" s="48">
        <f>IF(G16="","",SUM(G16:I16)+K16)</f>
        <v>0</v>
      </c>
      <c r="K16" s="49">
        <f>IF(F16="",0,VLOOKUP(F16,Bonustabelle!$A$6:$E$21,5,FALSE))</f>
        <v>0</v>
      </c>
      <c r="L16" s="50">
        <v>0</v>
      </c>
      <c r="M16" s="47">
        <v>0</v>
      </c>
      <c r="N16" s="47">
        <v>0</v>
      </c>
      <c r="O16" s="48">
        <f>IF(L16="",0,SUM(L16:N16)+P16)</f>
        <v>0</v>
      </c>
      <c r="P16" s="51">
        <v>0</v>
      </c>
      <c r="Q16" s="52">
        <f>IF(J16="","",SUM(J16+O16))</f>
        <v>0</v>
      </c>
      <c r="R16" s="53">
        <v>11</v>
      </c>
      <c r="T16" s="54" t="e">
        <f>IF(Q16="","",Q16+U16+V16)</f>
        <v>#DIV/0!</v>
      </c>
      <c r="U16" s="55" t="e">
        <f>IF(P16="","",ROUND(1/P16/100,4))</f>
        <v>#DIV/0!</v>
      </c>
      <c r="V16" s="54">
        <f>O16/100000</f>
        <v>0</v>
      </c>
    </row>
    <row r="17" spans="1:22" ht="12.75">
      <c r="A17" s="42">
        <v>12</v>
      </c>
      <c r="B17" s="43"/>
      <c r="C17" s="43"/>
      <c r="D17" s="44"/>
      <c r="E17" s="71"/>
      <c r="F17" s="59"/>
      <c r="G17" s="47"/>
      <c r="H17" s="47"/>
      <c r="I17" s="47"/>
      <c r="J17" s="48">
        <f>IF(G17="","",SUM(G17:I17)+K17)</f>
      </c>
      <c r="K17" s="49">
        <f>IF(F17="",0,VLOOKUP(F17,Bonustabelle!$A$6:$E$21,5,FALSE))</f>
        <v>0</v>
      </c>
      <c r="L17" s="50"/>
      <c r="M17" s="47"/>
      <c r="N17" s="47"/>
      <c r="O17" s="48">
        <f>IF(L17="",0,SUM(L17:N17)+P17)</f>
        <v>0</v>
      </c>
      <c r="P17" s="51"/>
      <c r="Q17" s="52">
        <f>IF(J17="","",SUM(J17+O17))</f>
      </c>
      <c r="R17" s="53">
        <v>12</v>
      </c>
      <c r="T17" s="54">
        <f>IF(Q17="","",Q17+U17+V17)</f>
      </c>
      <c r="U17" s="55">
        <f>IF(P17="","",ROUND(1/P17/100,4))</f>
      </c>
      <c r="V17" s="54">
        <f>O17/100000</f>
        <v>0</v>
      </c>
    </row>
  </sheetData>
  <sheetProtection selectLockedCells="1" selectUnlockedCells="1"/>
  <mergeCells count="2">
    <mergeCell ref="G4:I4"/>
    <mergeCell ref="L4:N4"/>
  </mergeCells>
  <conditionalFormatting sqref="G6:I17 L6:N17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 horizontalCentered="1"/>
  <pageMargins left="0.39375" right="0.39375" top="0.39375" bottom="0.5118055555555555" header="0.5118055555555555" footer="0.31527777777777777"/>
  <pageSetup fitToHeight="1" fitToWidth="1" horizontalDpi="300" verticalDpi="300" orientation="landscape" paperSize="9"/>
  <headerFooter alignWithMargins="0">
    <oddFooter>&amp;L&amp;F / &amp;A&amp;CSeite &amp;P von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U19"/>
  <sheetViews>
    <sheetView tabSelected="1" zoomScale="115" zoomScaleNormal="115" workbookViewId="0" topLeftCell="A1">
      <pane ySplit="5" topLeftCell="A6" activePane="bottomLeft" state="frozen"/>
      <selection pane="topLeft" activeCell="A1" sqref="A1"/>
      <selection pane="bottomLeft" activeCell="C22" sqref="C22"/>
    </sheetView>
  </sheetViews>
  <sheetFormatPr defaultColWidth="11.421875" defaultRowHeight="12.75"/>
  <cols>
    <col min="1" max="1" width="6.7109375" style="2" customWidth="1"/>
    <col min="2" max="3" width="14.7109375" style="2" customWidth="1"/>
    <col min="4" max="4" width="6.8515625" style="2" customWidth="1"/>
    <col min="5" max="5" width="18.7109375" style="2" customWidth="1"/>
    <col min="6" max="8" width="5.7109375" style="10" customWidth="1"/>
    <col min="9" max="10" width="7.57421875" style="10" customWidth="1"/>
    <col min="11" max="13" width="5.7109375" style="10" customWidth="1"/>
    <col min="14" max="14" width="4.7109375" style="10" customWidth="1"/>
    <col min="15" max="15" width="7.140625" style="68" customWidth="1"/>
    <col min="16" max="17" width="8.7109375" style="10" customWidth="1"/>
    <col min="18" max="18" width="4.7109375" style="10" customWidth="1"/>
    <col min="19" max="16384" width="11.421875" style="10" customWidth="1"/>
  </cols>
  <sheetData>
    <row r="1" spans="3:17" ht="12.75">
      <c r="C1" s="12" t="s">
        <v>143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9"/>
      <c r="P1" s="69"/>
      <c r="Q1" s="15"/>
    </row>
    <row r="2" spans="1:17" ht="12.75">
      <c r="A2" s="14"/>
      <c r="B2" s="13" t="str">
        <f>Bonustabelle!J8&amp;" "&amp;DAY(Bonustabelle!J5)&amp;"."&amp;MONTH(Bonustabelle!J5)&amp;"."&amp;YEAR(Bonustabelle!J5)</f>
        <v>Sommer-Pokal 1.6.2014</v>
      </c>
      <c r="C2" s="14"/>
      <c r="D2" s="14"/>
      <c r="E2" s="15" t="s">
        <v>1</v>
      </c>
      <c r="F2" s="34">
        <f>YEAR(Bonustabelle!$J$5)-18</f>
        <v>1996</v>
      </c>
      <c r="G2" s="13" t="s">
        <v>144</v>
      </c>
      <c r="H2" s="34"/>
      <c r="I2" s="13"/>
      <c r="J2" s="13"/>
      <c r="N2" s="13"/>
      <c r="O2" s="15" t="s">
        <v>3</v>
      </c>
      <c r="P2" s="13" t="str">
        <f>Bonustabelle!J11</f>
        <v>TuS Ottensen</v>
      </c>
      <c r="Q2" s="15"/>
    </row>
    <row r="3" spans="1:17" ht="12.75">
      <c r="A3" s="70"/>
      <c r="B3" s="70"/>
      <c r="C3" s="70"/>
      <c r="D3" s="70"/>
      <c r="E3" s="70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1" ht="15" customHeight="1">
      <c r="A4" s="19" t="s">
        <v>4</v>
      </c>
      <c r="B4" s="20"/>
      <c r="C4" s="20"/>
      <c r="D4" s="21" t="s">
        <v>5</v>
      </c>
      <c r="E4" s="20"/>
      <c r="F4" s="16" t="s">
        <v>7</v>
      </c>
      <c r="G4" s="16"/>
      <c r="H4" s="16"/>
      <c r="I4" s="24"/>
      <c r="J4" s="25"/>
      <c r="K4" s="16" t="s">
        <v>7</v>
      </c>
      <c r="L4" s="16"/>
      <c r="M4" s="16"/>
      <c r="N4" s="24"/>
      <c r="O4" s="24"/>
      <c r="P4" s="26"/>
      <c r="Q4" s="40"/>
      <c r="S4" s="27" t="s">
        <v>8</v>
      </c>
      <c r="T4" s="28"/>
      <c r="U4" s="28"/>
    </row>
    <row r="5" spans="1:21" s="31" customFormat="1" ht="15" customHeight="1">
      <c r="A5" s="29" t="s">
        <v>9</v>
      </c>
      <c r="B5" s="30" t="s">
        <v>10</v>
      </c>
      <c r="C5" s="31" t="s">
        <v>11</v>
      </c>
      <c r="D5" s="32" t="s">
        <v>12</v>
      </c>
      <c r="E5" s="31" t="s">
        <v>13</v>
      </c>
      <c r="F5" s="34">
        <v>1</v>
      </c>
      <c r="G5" s="34">
        <v>2</v>
      </c>
      <c r="H5" s="34">
        <v>3</v>
      </c>
      <c r="I5" s="35" t="s">
        <v>15</v>
      </c>
      <c r="J5" s="36" t="s">
        <v>16</v>
      </c>
      <c r="K5" s="34">
        <v>1</v>
      </c>
      <c r="L5" s="34">
        <v>2</v>
      </c>
      <c r="M5" s="34">
        <v>3</v>
      </c>
      <c r="N5" s="38" t="s">
        <v>17</v>
      </c>
      <c r="O5" s="80" t="s">
        <v>18</v>
      </c>
      <c r="P5" s="39" t="s">
        <v>19</v>
      </c>
      <c r="Q5" s="40" t="s">
        <v>20</v>
      </c>
      <c r="S5" s="27" t="s">
        <v>21</v>
      </c>
      <c r="T5" s="41" t="s">
        <v>22</v>
      </c>
      <c r="U5" s="41" t="s">
        <v>23</v>
      </c>
    </row>
    <row r="6" spans="1:21" s="2" customFormat="1" ht="12.75">
      <c r="A6" s="100">
        <f>IF(ISNUMBER(A5)=FALSE,1,A5+1)</f>
        <v>1</v>
      </c>
      <c r="B6" s="101" t="s">
        <v>145</v>
      </c>
      <c r="C6" s="101" t="s">
        <v>146</v>
      </c>
      <c r="D6" s="44">
        <v>1995</v>
      </c>
      <c r="E6" s="71" t="s">
        <v>34</v>
      </c>
      <c r="F6" s="47">
        <v>7.5</v>
      </c>
      <c r="G6" s="47">
        <v>7.5</v>
      </c>
      <c r="H6" s="47">
        <v>7.3</v>
      </c>
      <c r="I6" s="48">
        <f>IF(F6="","",SUM(F6:H6)+J6)</f>
        <v>28.1</v>
      </c>
      <c r="J6" s="49">
        <v>5.8</v>
      </c>
      <c r="K6" s="102">
        <v>7.5</v>
      </c>
      <c r="L6" s="47">
        <v>7.5</v>
      </c>
      <c r="M6" s="47">
        <v>7.5</v>
      </c>
      <c r="N6" s="48">
        <f>IF(K6="",0,SUM(K6:M6)+O6)</f>
        <v>31</v>
      </c>
      <c r="O6" s="51">
        <v>8.5</v>
      </c>
      <c r="P6" s="52">
        <f>IF(I6="","",SUM(I6+N6))</f>
        <v>59.1</v>
      </c>
      <c r="Q6" s="53">
        <f>IF(P6="","",RANK(S6,S$6:S$19))</f>
        <v>1</v>
      </c>
      <c r="S6" s="54">
        <f>IF(P6="","",P6+T6+U6)</f>
        <v>59.10151</v>
      </c>
      <c r="T6" s="55">
        <f>IF(O6="","",ROUND(1/O6/100,4))</f>
        <v>0.0012</v>
      </c>
      <c r="U6" s="54">
        <f>N6/100000</f>
        <v>0.00031</v>
      </c>
    </row>
    <row r="7" spans="1:21" s="2" customFormat="1" ht="12.75">
      <c r="A7" s="100">
        <f>IF(ISNUMBER(A6)=FALSE,1,A6+1)</f>
        <v>2</v>
      </c>
      <c r="B7" s="103" t="s">
        <v>147</v>
      </c>
      <c r="C7" s="103" t="s">
        <v>148</v>
      </c>
      <c r="D7" s="104">
        <v>1994</v>
      </c>
      <c r="E7" s="105" t="s">
        <v>46</v>
      </c>
      <c r="F7" s="47">
        <v>7.1</v>
      </c>
      <c r="G7" s="47">
        <v>7</v>
      </c>
      <c r="H7" s="47">
        <v>7.1</v>
      </c>
      <c r="I7" s="48">
        <f>IF(F7="","",SUM(F7:H7)+J7)</f>
        <v>25.4</v>
      </c>
      <c r="J7" s="49">
        <v>4.2</v>
      </c>
      <c r="K7" s="102">
        <v>7.5</v>
      </c>
      <c r="L7" s="47">
        <v>7.4</v>
      </c>
      <c r="M7" s="47">
        <v>7.5</v>
      </c>
      <c r="N7" s="48">
        <f>IF(K7="",0,SUM(K7:M7)+O7)</f>
        <v>26.5</v>
      </c>
      <c r="O7" s="51">
        <v>4.1</v>
      </c>
      <c r="P7" s="52">
        <f>IF(I7="","",SUM(I7+N7))</f>
        <v>51.9</v>
      </c>
      <c r="Q7" s="53">
        <f>IF(P7="","",RANK(S7,S$6:S$19))</f>
        <v>2</v>
      </c>
      <c r="S7" s="54">
        <f>IF(P7="","",P7+T7+U7)</f>
        <v>51.902665</v>
      </c>
      <c r="T7" s="55">
        <f>IF(O7="","",ROUND(1/O7/100,4))</f>
        <v>0.0024</v>
      </c>
      <c r="U7" s="54">
        <f>N7/100000</f>
        <v>0.000265</v>
      </c>
    </row>
    <row r="8" spans="1:21" s="2" customFormat="1" ht="12.75">
      <c r="A8" s="100">
        <f>IF(ISNUMBER(A7)=FALSE,1,A7+1)</f>
        <v>3</v>
      </c>
      <c r="B8" s="43" t="s">
        <v>149</v>
      </c>
      <c r="C8" s="43" t="s">
        <v>150</v>
      </c>
      <c r="D8" s="44">
        <v>1994</v>
      </c>
      <c r="E8" s="71" t="s">
        <v>61</v>
      </c>
      <c r="F8" s="47">
        <v>7.7</v>
      </c>
      <c r="G8" s="47">
        <v>7.6</v>
      </c>
      <c r="H8" s="47">
        <v>7.8</v>
      </c>
      <c r="I8" s="48">
        <f>IF(F8="","",SUM(F8:H8)+J8)</f>
        <v>24.099999999999998</v>
      </c>
      <c r="J8" s="49">
        <v>1</v>
      </c>
      <c r="K8" s="102">
        <v>7.1</v>
      </c>
      <c r="L8" s="47">
        <v>7.3</v>
      </c>
      <c r="M8" s="47">
        <v>6.9</v>
      </c>
      <c r="N8" s="48">
        <f>IF(K8="",0,SUM(K8:M8)+O8)</f>
        <v>22.4</v>
      </c>
      <c r="O8" s="51">
        <v>1.1</v>
      </c>
      <c r="P8" s="52">
        <f>IF(I8="","",SUM(I8+N8))</f>
        <v>46.5</v>
      </c>
      <c r="Q8" s="53">
        <f>IF(P8="","",RANK(S8,S$6:S$19))</f>
        <v>3</v>
      </c>
      <c r="S8" s="54">
        <f>IF(P8="","",P8+T8+U8)</f>
        <v>46.509324</v>
      </c>
      <c r="T8" s="55">
        <f>IF(O8="","",ROUND(1/O8/100,4))</f>
        <v>0.0091</v>
      </c>
      <c r="U8" s="54">
        <f>N8/100000</f>
        <v>0.000224</v>
      </c>
    </row>
    <row r="9" spans="1:21" s="2" customFormat="1" ht="12.75">
      <c r="A9" s="100">
        <f>IF(ISNUMBER(A8)=FALSE,1,A8+1)</f>
        <v>4</v>
      </c>
      <c r="B9" s="106" t="s">
        <v>151</v>
      </c>
      <c r="C9" s="106" t="s">
        <v>127</v>
      </c>
      <c r="D9" s="107" t="s">
        <v>152</v>
      </c>
      <c r="E9" s="108" t="s">
        <v>40</v>
      </c>
      <c r="F9" s="47">
        <v>6.8</v>
      </c>
      <c r="G9" s="47">
        <v>6.7</v>
      </c>
      <c r="H9" s="47">
        <v>7</v>
      </c>
      <c r="I9" s="48">
        <f>IF(F9="","",SUM(F9:H9)+J9)</f>
        <v>22.6</v>
      </c>
      <c r="J9" s="49">
        <v>2.1</v>
      </c>
      <c r="K9" s="102">
        <v>7.1</v>
      </c>
      <c r="L9" s="47">
        <v>7.3</v>
      </c>
      <c r="M9" s="47">
        <v>7.1</v>
      </c>
      <c r="N9" s="48">
        <f>IF(K9="",0,SUM(K9:M9)+O9)</f>
        <v>23.6</v>
      </c>
      <c r="O9" s="51">
        <v>2.1</v>
      </c>
      <c r="P9" s="52">
        <f>IF(I9="","",SUM(I9+N9))</f>
        <v>46.2</v>
      </c>
      <c r="Q9" s="53">
        <f>IF(P9="","",RANK(S9,S$6:S$19))</f>
        <v>4</v>
      </c>
      <c r="S9" s="54">
        <f>IF(P9="","",P9+T9+U9)</f>
        <v>46.20503600000001</v>
      </c>
      <c r="T9" s="55">
        <f>IF(O9="","",ROUND(1/O9/100,4))</f>
        <v>0.0048</v>
      </c>
      <c r="U9" s="54">
        <f>N9/100000</f>
        <v>0.00023600000000000002</v>
      </c>
    </row>
    <row r="10" spans="1:21" s="2" customFormat="1" ht="12.75">
      <c r="A10" s="100">
        <f>IF(ISNUMBER(A9)=FALSE,1,A9+1)</f>
        <v>5</v>
      </c>
      <c r="B10" s="106" t="s">
        <v>153</v>
      </c>
      <c r="C10" s="106" t="s">
        <v>154</v>
      </c>
      <c r="D10" s="107" t="s">
        <v>155</v>
      </c>
      <c r="E10" s="108" t="s">
        <v>40</v>
      </c>
      <c r="F10" s="47">
        <v>7.4</v>
      </c>
      <c r="G10" s="47">
        <v>7.4</v>
      </c>
      <c r="H10" s="47">
        <v>7.3</v>
      </c>
      <c r="I10" s="48">
        <f>IF(F10="","",SUM(F10:H10)+J10)</f>
        <v>23.8</v>
      </c>
      <c r="J10" s="49">
        <v>1.7000000000000002</v>
      </c>
      <c r="K10" s="102">
        <v>5.9</v>
      </c>
      <c r="L10" s="47">
        <v>5.8</v>
      </c>
      <c r="M10" s="47">
        <v>6.1</v>
      </c>
      <c r="N10" s="48">
        <f>IF(K10="",0,SUM(K10:M10)+O10)</f>
        <v>20.299999999999997</v>
      </c>
      <c r="O10" s="51">
        <v>2.5</v>
      </c>
      <c r="P10" s="52">
        <f>IF(I10="","",SUM(I10+N10))</f>
        <v>44.099999999999994</v>
      </c>
      <c r="Q10" s="53">
        <f>IF(P10="","",RANK(S10,S$6:S$19))</f>
        <v>5</v>
      </c>
      <c r="S10" s="54">
        <f>IF(P10="","",P10+T10+U10)</f>
        <v>44.10420299999999</v>
      </c>
      <c r="T10" s="55">
        <f>IF(O10="","",ROUND(1/O10/100,4))</f>
        <v>0.004</v>
      </c>
      <c r="U10" s="54">
        <f>N10/100000</f>
        <v>0.00020299999999999997</v>
      </c>
    </row>
    <row r="11" spans="1:21" s="2" customFormat="1" ht="12.75">
      <c r="A11" s="100">
        <f>IF(ISNUMBER(A10)=FALSE,1,A10+1)</f>
        <v>6</v>
      </c>
      <c r="B11" s="43" t="s">
        <v>156</v>
      </c>
      <c r="C11" s="43" t="s">
        <v>157</v>
      </c>
      <c r="D11" s="44">
        <v>1993</v>
      </c>
      <c r="E11" s="89" t="s">
        <v>34</v>
      </c>
      <c r="F11" s="47">
        <v>6.2</v>
      </c>
      <c r="G11" s="47">
        <v>6.1</v>
      </c>
      <c r="H11" s="47">
        <v>6.1</v>
      </c>
      <c r="I11" s="48">
        <f>IF(F11="","",SUM(F11:H11)+J11)</f>
        <v>20.799999999999997</v>
      </c>
      <c r="J11" s="49">
        <v>2.4</v>
      </c>
      <c r="K11" s="102">
        <v>6.8</v>
      </c>
      <c r="L11" s="47">
        <v>6.9</v>
      </c>
      <c r="M11" s="47">
        <v>6.8</v>
      </c>
      <c r="N11" s="48">
        <f>IF(K11="",0,SUM(K11:M11)+O11)</f>
        <v>22.9</v>
      </c>
      <c r="O11" s="51">
        <v>2.4</v>
      </c>
      <c r="P11" s="52">
        <f>IF(I11="","",SUM(I11+N11))</f>
        <v>43.699999999999996</v>
      </c>
      <c r="Q11" s="53">
        <f>IF(P11="","",RANK(S11,S$6:S$19))</f>
        <v>6</v>
      </c>
      <c r="R11" s="10"/>
      <c r="S11" s="54">
        <f>IF(P11="","",P11+T11+U11)</f>
        <v>43.70442899999999</v>
      </c>
      <c r="T11" s="55">
        <f>IF(O11="","",ROUND(1/O11/100,4))</f>
        <v>0.0042</v>
      </c>
      <c r="U11" s="54">
        <f>N11/100000</f>
        <v>0.00022899999999999998</v>
      </c>
    </row>
    <row r="12" spans="1:21" s="2" customFormat="1" ht="12.75">
      <c r="A12" s="100">
        <f>IF(ISNUMBER(A11)=FALSE,1,A11+1)</f>
        <v>7</v>
      </c>
      <c r="B12" s="97" t="s">
        <v>158</v>
      </c>
      <c r="C12" s="97" t="s">
        <v>159</v>
      </c>
      <c r="D12" s="98">
        <v>1980</v>
      </c>
      <c r="E12" s="109" t="s">
        <v>61</v>
      </c>
      <c r="F12" s="102">
        <v>6.9</v>
      </c>
      <c r="G12" s="47">
        <v>7.1</v>
      </c>
      <c r="H12" s="47">
        <v>6.6</v>
      </c>
      <c r="I12" s="48">
        <f>IF(F12="","",SUM(F12:H12)+J12)</f>
        <v>21.6</v>
      </c>
      <c r="J12" s="49">
        <v>1</v>
      </c>
      <c r="K12" s="102">
        <v>6.3</v>
      </c>
      <c r="L12" s="47">
        <v>6.2</v>
      </c>
      <c r="M12" s="47">
        <v>6.4</v>
      </c>
      <c r="N12" s="48">
        <f>IF(K12="",0,SUM(K12:M12)+O12)</f>
        <v>19.900000000000002</v>
      </c>
      <c r="O12" s="51">
        <v>1</v>
      </c>
      <c r="P12" s="52">
        <f>IF(I12="","",SUM(I12+N12))</f>
        <v>41.5</v>
      </c>
      <c r="Q12" s="53">
        <f>IF(P12="","",RANK(S12,S$6:S$19))</f>
        <v>7</v>
      </c>
      <c r="R12" s="10"/>
      <c r="S12" s="54">
        <f>IF(P12="","",P12+T12+U12)</f>
        <v>41.510199</v>
      </c>
      <c r="T12" s="55">
        <f>IF(O12="","",ROUND(1/O12/100,4))</f>
        <v>0.01</v>
      </c>
      <c r="U12" s="54">
        <f>N12/100000</f>
        <v>0.000199</v>
      </c>
    </row>
    <row r="13" spans="1:21" s="2" customFormat="1" ht="12.75">
      <c r="A13" s="100">
        <f>IF(ISNUMBER(A12)=FALSE,1,A12+1)</f>
        <v>8</v>
      </c>
      <c r="B13" s="110" t="s">
        <v>141</v>
      </c>
      <c r="C13" s="110" t="s">
        <v>148</v>
      </c>
      <c r="D13" s="111">
        <v>1994</v>
      </c>
      <c r="E13" s="71" t="s">
        <v>46</v>
      </c>
      <c r="F13" s="47">
        <v>5.4</v>
      </c>
      <c r="G13" s="47">
        <v>5.3</v>
      </c>
      <c r="H13" s="47">
        <v>5.4</v>
      </c>
      <c r="I13" s="48">
        <f>IF(F13="","",SUM(F13:H13)+J13)</f>
        <v>18.8</v>
      </c>
      <c r="J13" s="49">
        <v>2.7</v>
      </c>
      <c r="K13" s="102">
        <v>5.4</v>
      </c>
      <c r="L13" s="47">
        <v>5.3</v>
      </c>
      <c r="M13" s="47">
        <v>5.5</v>
      </c>
      <c r="N13" s="48">
        <f>IF(K13="",0,SUM(K13:M13)+O13)</f>
        <v>18.800000000000004</v>
      </c>
      <c r="O13" s="51">
        <v>2.6</v>
      </c>
      <c r="P13" s="52">
        <f>IF(I13="","",SUM(I13+N13))</f>
        <v>37.60000000000001</v>
      </c>
      <c r="Q13" s="53">
        <f>IF(P13="","",RANK(S13,S$6:S$19))</f>
        <v>8</v>
      </c>
      <c r="R13" s="10"/>
      <c r="S13" s="54">
        <f>IF(P13="","",P13+T13+U13)</f>
        <v>37.60398800000001</v>
      </c>
      <c r="T13" s="55">
        <f>IF(O13="","",ROUND(1/O13/100,4))</f>
        <v>0.0038</v>
      </c>
      <c r="U13" s="54">
        <f>N13/100000</f>
        <v>0.00018800000000000004</v>
      </c>
    </row>
    <row r="14" spans="1:21" s="2" customFormat="1" ht="12.75">
      <c r="A14" s="100">
        <f>IF(ISNUMBER(A13)=FALSE,1,A13+1)</f>
        <v>9</v>
      </c>
      <c r="B14" s="112" t="s">
        <v>160</v>
      </c>
      <c r="C14" s="112" t="s">
        <v>161</v>
      </c>
      <c r="D14" s="113">
        <v>1949</v>
      </c>
      <c r="E14" s="114" t="s">
        <v>40</v>
      </c>
      <c r="F14" s="115">
        <v>6.3</v>
      </c>
      <c r="G14" s="115">
        <v>6.4</v>
      </c>
      <c r="H14" s="115">
        <v>6.4</v>
      </c>
      <c r="I14" s="116">
        <f>IF(F14="","",SUM(F14:H14)+J14)</f>
        <v>20.1</v>
      </c>
      <c r="J14" s="117">
        <v>1</v>
      </c>
      <c r="K14" s="102">
        <v>5.3</v>
      </c>
      <c r="L14" s="47">
        <v>5.4</v>
      </c>
      <c r="M14" s="47">
        <v>5.5</v>
      </c>
      <c r="N14" s="48">
        <f>IF(K14="",0,SUM(K14:M14)+O14)</f>
        <v>17.2</v>
      </c>
      <c r="O14" s="51">
        <v>1</v>
      </c>
      <c r="P14" s="52">
        <f>IF(I14="","",SUM(I14+N14))</f>
        <v>37.3</v>
      </c>
      <c r="Q14" s="53">
        <f>IF(P14="","",RANK(S14,S$6:S$19))</f>
        <v>9</v>
      </c>
      <c r="R14" s="10"/>
      <c r="S14" s="54">
        <f>IF(P14="","",P14+T14+U14)</f>
        <v>37.310171999999994</v>
      </c>
      <c r="T14" s="55">
        <f>IF(O14="","",ROUND(1/O14/100,4))</f>
        <v>0.01</v>
      </c>
      <c r="U14" s="54">
        <f>N14/100000</f>
        <v>0.00017199999999999998</v>
      </c>
    </row>
    <row r="15" spans="1:21" s="2" customFormat="1" ht="12.75">
      <c r="A15" s="100">
        <f>IF(ISNUMBER(A14)=FALSE,1,A14+1)</f>
        <v>10</v>
      </c>
      <c r="B15" s="110" t="s">
        <v>162</v>
      </c>
      <c r="C15" s="110" t="s">
        <v>163</v>
      </c>
      <c r="D15" s="111">
        <v>1995</v>
      </c>
      <c r="E15" s="71" t="s">
        <v>46</v>
      </c>
      <c r="F15" s="47">
        <v>4.5</v>
      </c>
      <c r="G15" s="47">
        <v>4.4</v>
      </c>
      <c r="H15" s="47">
        <v>4.5</v>
      </c>
      <c r="I15" s="48">
        <f>IF(F15="","",SUM(F15:H15)+J15)</f>
        <v>15.8</v>
      </c>
      <c r="J15" s="49">
        <v>2.4</v>
      </c>
      <c r="K15" s="102">
        <v>4</v>
      </c>
      <c r="L15" s="47">
        <v>4</v>
      </c>
      <c r="M15" s="47">
        <v>4</v>
      </c>
      <c r="N15" s="48">
        <f>IF(K15="",0,SUM(K15:M15)+O15)</f>
        <v>13.5</v>
      </c>
      <c r="O15" s="51">
        <v>1.5</v>
      </c>
      <c r="P15" s="52">
        <f>IF(I15="","",SUM(I15+N15))</f>
        <v>29.3</v>
      </c>
      <c r="Q15" s="53">
        <f>IF(P15="","",RANK(S15,S$6:S$19))</f>
        <v>10</v>
      </c>
      <c r="R15" s="10"/>
      <c r="S15" s="54">
        <f>IF(P15="","",P15+T15+U15)</f>
        <v>29.306835</v>
      </c>
      <c r="T15" s="55">
        <f>IF(O15="","",ROUND(1/O15/100,4))</f>
        <v>0.0067</v>
      </c>
      <c r="U15" s="54">
        <f>N15/100000</f>
        <v>0.000135</v>
      </c>
    </row>
    <row r="16" spans="1:21" s="2" customFormat="1" ht="12.75">
      <c r="A16" s="100">
        <f>IF(ISNUMBER(A15)=FALSE,1,A15+1)</f>
        <v>11</v>
      </c>
      <c r="B16" s="110" t="s">
        <v>164</v>
      </c>
      <c r="C16" s="110" t="s">
        <v>165</v>
      </c>
      <c r="D16" s="111">
        <v>1994</v>
      </c>
      <c r="E16" s="71" t="s">
        <v>46</v>
      </c>
      <c r="F16" s="47">
        <v>3.7</v>
      </c>
      <c r="G16" s="47">
        <v>3.5</v>
      </c>
      <c r="H16" s="47">
        <v>3.6</v>
      </c>
      <c r="I16" s="48">
        <f>IF(F16="","",SUM(F16:H16)+J16)</f>
        <v>14</v>
      </c>
      <c r="J16" s="49">
        <v>3.2</v>
      </c>
      <c r="K16" s="102">
        <v>3</v>
      </c>
      <c r="L16" s="47">
        <v>3</v>
      </c>
      <c r="M16" s="47">
        <v>3</v>
      </c>
      <c r="N16" s="48">
        <f>IF(K16="",0,SUM(K16:M16)+O16)</f>
        <v>11.5</v>
      </c>
      <c r="O16" s="51">
        <v>2.5</v>
      </c>
      <c r="P16" s="52">
        <f>IF(I16="","",SUM(I16+N16))</f>
        <v>25.5</v>
      </c>
      <c r="Q16" s="53">
        <f>IF(P16="","",RANK(S16,S$6:S$19))</f>
        <v>11</v>
      </c>
      <c r="R16" s="10"/>
      <c r="S16" s="54">
        <f>IF(P16="","",P16+T16+U16)</f>
        <v>25.504115000000002</v>
      </c>
      <c r="T16" s="55">
        <f>IF(O16="","",ROUND(1/O16/100,4))</f>
        <v>0.004</v>
      </c>
      <c r="U16" s="54">
        <f>N16/100000</f>
        <v>0.000115</v>
      </c>
    </row>
    <row r="17" spans="1:21" s="2" customFormat="1" ht="12.75">
      <c r="A17" s="100">
        <f>IF(ISNUMBER(A16)=FALSE,1,A16+1)</f>
        <v>12</v>
      </c>
      <c r="B17" s="43"/>
      <c r="C17" s="43"/>
      <c r="D17" s="43"/>
      <c r="E17" s="43"/>
      <c r="F17" s="102"/>
      <c r="G17" s="47"/>
      <c r="H17" s="47"/>
      <c r="I17" s="48">
        <f>IF(F17="","",SUM(F17:H17)+J17)</f>
      </c>
      <c r="J17" s="49"/>
      <c r="K17" s="102"/>
      <c r="L17" s="47"/>
      <c r="M17" s="47"/>
      <c r="N17" s="48">
        <f>IF(K17="",0,SUM(K17:M17)+O17)</f>
        <v>0</v>
      </c>
      <c r="O17" s="51"/>
      <c r="P17" s="52">
        <f>IF(I17="","",SUM(I17+N17))</f>
      </c>
      <c r="Q17" s="53">
        <f>IF(P17="","",RANK(S17,S$6:S$19))</f>
      </c>
      <c r="R17" s="10"/>
      <c r="S17" s="54">
        <f>IF(P17="","",P17+T17+U17)</f>
      </c>
      <c r="T17" s="55">
        <f>IF(O17="","",ROUND(1/O17/100,4))</f>
      </c>
      <c r="U17" s="54">
        <f>N17/100000</f>
        <v>0</v>
      </c>
    </row>
    <row r="18" spans="1:21" s="2" customFormat="1" ht="12.75">
      <c r="A18" s="100">
        <f>IF(ISNUMBER(A17)=FALSE,1,A17+1)</f>
        <v>13</v>
      </c>
      <c r="B18" s="43"/>
      <c r="C18" s="43"/>
      <c r="D18" s="44"/>
      <c r="E18" s="89"/>
      <c r="F18" s="102"/>
      <c r="G18" s="47"/>
      <c r="H18" s="47"/>
      <c r="I18" s="48">
        <f>IF(F18="","",SUM(F18:H18)+J18)</f>
      </c>
      <c r="J18" s="49"/>
      <c r="K18" s="102"/>
      <c r="L18" s="47"/>
      <c r="M18" s="47"/>
      <c r="N18" s="48">
        <f>IF(K18="",0,SUM(K18:M18)+O18)</f>
        <v>0</v>
      </c>
      <c r="O18" s="51"/>
      <c r="P18" s="52">
        <f>IF(I18="","",SUM(I18+N18))</f>
      </c>
      <c r="Q18" s="53">
        <f>IF(P18="","",RANK(S18,S$6:S$19))</f>
      </c>
      <c r="R18" s="10"/>
      <c r="S18" s="54">
        <f>IF(P18="","",P18+T18+U18)</f>
      </c>
      <c r="T18" s="55">
        <f>IF(O18="","",ROUND(1/O18/100,4))</f>
      </c>
      <c r="U18" s="54">
        <f>N18/100000</f>
        <v>0</v>
      </c>
    </row>
    <row r="19" spans="1:21" s="2" customFormat="1" ht="12.75">
      <c r="A19" s="100">
        <f>IF(ISNUMBER(A18)=FALSE,1,A18+1)</f>
        <v>14</v>
      </c>
      <c r="B19" s="43"/>
      <c r="C19" s="43"/>
      <c r="D19" s="44"/>
      <c r="E19" s="89"/>
      <c r="F19" s="102"/>
      <c r="G19" s="47"/>
      <c r="H19" s="47"/>
      <c r="I19" s="48">
        <f>IF(F19="","",SUM(F19:H19)+J19)</f>
      </c>
      <c r="J19" s="49"/>
      <c r="K19" s="102"/>
      <c r="L19" s="47"/>
      <c r="M19" s="47"/>
      <c r="N19" s="48">
        <f>IF(K19="",0,SUM(K19:M19)+O19)</f>
        <v>0</v>
      </c>
      <c r="O19" s="51"/>
      <c r="P19" s="52">
        <f>IF(I19="","",SUM(I19+N19))</f>
      </c>
      <c r="Q19" s="53">
        <f>IF(P19="","",RANK(S19,S$6:S$19))</f>
      </c>
      <c r="R19" s="10"/>
      <c r="S19" s="54">
        <f>IF(P19="","",P19+T19+U19)</f>
      </c>
      <c r="T19" s="55">
        <f>IF(O19="","",ROUND(1/O19/100,4))</f>
      </c>
      <c r="U19" s="54">
        <f>N19/100000</f>
        <v>0</v>
      </c>
    </row>
  </sheetData>
  <sheetProtection selectLockedCells="1" selectUnlockedCells="1"/>
  <mergeCells count="2">
    <mergeCell ref="F4:H4"/>
    <mergeCell ref="K4:M4"/>
  </mergeCells>
  <conditionalFormatting sqref="F6:H19 K6:M19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 horizontalCentered="1"/>
  <pageMargins left="0.39375" right="0.39375" top="0.39375" bottom="0.5118055555555555" header="0.5118055555555555" footer="0.31527777777777777"/>
  <pageSetup fitToHeight="1" fitToWidth="1" horizontalDpi="300" verticalDpi="300" orientation="landscape" paperSize="9"/>
  <headerFooter alignWithMargins="0">
    <oddFooter>&amp;L&amp;F / &amp;A&amp;CSeite &amp;P von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N21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8" max="8" width="18.7109375" style="0" customWidth="1"/>
    <col min="10" max="10" width="18.8515625" style="0" customWidth="1"/>
    <col min="14" max="14" width="15.00390625" style="0" customWidth="1"/>
  </cols>
  <sheetData>
    <row r="1" spans="1:14" ht="12.75">
      <c r="A1" s="118"/>
      <c r="B1" s="119"/>
      <c r="C1" s="119"/>
      <c r="D1" s="119"/>
      <c r="E1" s="119"/>
      <c r="F1" s="119"/>
      <c r="H1" s="120" t="s">
        <v>166</v>
      </c>
      <c r="I1" s="121"/>
      <c r="J1" s="121"/>
      <c r="K1" s="121"/>
      <c r="L1" s="121"/>
      <c r="N1" s="121"/>
    </row>
    <row r="2" spans="1:14" ht="12.75" customHeight="1">
      <c r="A2" s="118"/>
      <c r="B2" s="119"/>
      <c r="C2" s="119"/>
      <c r="D2" s="119"/>
      <c r="E2" s="119"/>
      <c r="F2" s="119"/>
      <c r="H2" s="121"/>
      <c r="I2" s="121"/>
      <c r="J2" s="121"/>
      <c r="K2" s="121"/>
      <c r="L2" s="121"/>
      <c r="N2" s="121"/>
    </row>
    <row r="3" spans="1:14" ht="12.75" customHeight="1">
      <c r="A3" s="118"/>
      <c r="B3" s="119"/>
      <c r="C3" s="119"/>
      <c r="D3" s="119"/>
      <c r="E3" s="119"/>
      <c r="F3" s="119"/>
      <c r="H3" s="121"/>
      <c r="I3" s="121"/>
      <c r="J3" s="121"/>
      <c r="K3" s="121"/>
      <c r="L3" s="121"/>
      <c r="N3" s="121"/>
    </row>
    <row r="4" spans="1:14" ht="19.5" customHeight="1">
      <c r="A4" s="118"/>
      <c r="B4" s="119" t="s">
        <v>167</v>
      </c>
      <c r="C4" s="119"/>
      <c r="D4" s="119"/>
      <c r="E4" s="119"/>
      <c r="F4" s="119"/>
      <c r="H4" s="121" t="s">
        <v>168</v>
      </c>
      <c r="I4" s="121"/>
      <c r="J4" s="121" t="s">
        <v>169</v>
      </c>
      <c r="K4" s="121"/>
      <c r="L4" s="121" t="s">
        <v>7</v>
      </c>
      <c r="N4" s="121" t="s">
        <v>13</v>
      </c>
    </row>
    <row r="5" spans="1:10" ht="19.5" customHeight="1">
      <c r="A5" s="122" t="s">
        <v>170</v>
      </c>
      <c r="B5" s="122" t="s">
        <v>171</v>
      </c>
      <c r="C5" s="122" t="s">
        <v>172</v>
      </c>
      <c r="D5" s="122" t="s">
        <v>173</v>
      </c>
      <c r="E5" s="122" t="s">
        <v>174</v>
      </c>
      <c r="F5" s="122" t="s">
        <v>175</v>
      </c>
      <c r="H5" t="s">
        <v>61</v>
      </c>
      <c r="J5" s="123">
        <v>41791</v>
      </c>
    </row>
    <row r="6" spans="1:8" ht="19.5" customHeight="1">
      <c r="A6" s="124" t="s">
        <v>176</v>
      </c>
      <c r="B6" s="125">
        <v>0</v>
      </c>
      <c r="C6" s="125">
        <v>0</v>
      </c>
      <c r="D6" s="125">
        <v>0</v>
      </c>
      <c r="E6" s="125">
        <v>0</v>
      </c>
      <c r="F6" s="125">
        <v>0</v>
      </c>
      <c r="H6" t="s">
        <v>46</v>
      </c>
    </row>
    <row r="7" spans="1:10" ht="19.5" customHeight="1">
      <c r="A7" s="124" t="s">
        <v>48</v>
      </c>
      <c r="B7" s="125">
        <v>0.2</v>
      </c>
      <c r="C7" s="125">
        <v>0</v>
      </c>
      <c r="D7" s="125">
        <v>0</v>
      </c>
      <c r="E7" s="125">
        <v>0</v>
      </c>
      <c r="F7" s="125">
        <v>0</v>
      </c>
      <c r="H7" t="s">
        <v>177</v>
      </c>
      <c r="J7" s="121" t="s">
        <v>178</v>
      </c>
    </row>
    <row r="8" spans="1:10" ht="19.5" customHeight="1">
      <c r="A8" s="124" t="s">
        <v>31</v>
      </c>
      <c r="B8" s="125">
        <v>0.4</v>
      </c>
      <c r="C8" s="125">
        <v>0</v>
      </c>
      <c r="D8" s="125">
        <v>0</v>
      </c>
      <c r="E8" s="125">
        <v>0</v>
      </c>
      <c r="F8" s="125">
        <v>0</v>
      </c>
      <c r="H8" t="s">
        <v>179</v>
      </c>
      <c r="J8" s="126" t="s">
        <v>180</v>
      </c>
    </row>
    <row r="9" spans="1:8" ht="19.5" customHeight="1">
      <c r="A9" s="124" t="s">
        <v>71</v>
      </c>
      <c r="B9" s="125">
        <v>0.5</v>
      </c>
      <c r="C9" s="125">
        <v>0.5</v>
      </c>
      <c r="D9" s="125">
        <v>0.5</v>
      </c>
      <c r="E9" s="125">
        <v>0.5</v>
      </c>
      <c r="F9" s="125">
        <v>0.5</v>
      </c>
      <c r="H9" t="s">
        <v>181</v>
      </c>
    </row>
    <row r="10" spans="1:10" ht="19.5" customHeight="1">
      <c r="A10" s="124" t="s">
        <v>27</v>
      </c>
      <c r="B10" s="125">
        <v>1</v>
      </c>
      <c r="C10" s="125">
        <v>1</v>
      </c>
      <c r="D10" s="125">
        <v>1</v>
      </c>
      <c r="E10" s="125">
        <v>1</v>
      </c>
      <c r="F10" s="125">
        <v>1</v>
      </c>
      <c r="H10" t="s">
        <v>182</v>
      </c>
      <c r="J10" s="121" t="s">
        <v>183</v>
      </c>
    </row>
    <row r="11" spans="1:10" ht="19.5" customHeight="1">
      <c r="A11" s="124" t="s">
        <v>54</v>
      </c>
      <c r="B11" s="125">
        <v>1.7</v>
      </c>
      <c r="C11" s="125">
        <v>1.7</v>
      </c>
      <c r="D11" s="125">
        <v>1.7</v>
      </c>
      <c r="E11" s="125">
        <v>1.7</v>
      </c>
      <c r="F11" s="125">
        <v>1.7</v>
      </c>
      <c r="H11" t="s">
        <v>184</v>
      </c>
      <c r="J11" s="126" t="s">
        <v>179</v>
      </c>
    </row>
    <row r="12" spans="1:8" ht="19.5" customHeight="1">
      <c r="A12" s="124" t="s">
        <v>185</v>
      </c>
      <c r="B12" s="125">
        <v>2.1</v>
      </c>
      <c r="C12" s="125">
        <v>2.1</v>
      </c>
      <c r="D12" s="125">
        <v>2.1</v>
      </c>
      <c r="E12" s="125">
        <v>2.1</v>
      </c>
      <c r="F12" s="125">
        <v>2.1</v>
      </c>
      <c r="H12" t="s">
        <v>186</v>
      </c>
    </row>
    <row r="13" spans="1:8" ht="19.5" customHeight="1">
      <c r="A13" s="124" t="s">
        <v>108</v>
      </c>
      <c r="B13" s="125">
        <v>2.6</v>
      </c>
      <c r="C13" s="125">
        <v>2.6</v>
      </c>
      <c r="D13" s="125">
        <v>2.6</v>
      </c>
      <c r="E13" s="125">
        <v>2.6</v>
      </c>
      <c r="F13" s="125">
        <v>2.6</v>
      </c>
      <c r="H13" t="s">
        <v>26</v>
      </c>
    </row>
    <row r="14" spans="1:10" ht="19.5" customHeight="1">
      <c r="A14" s="124" t="s">
        <v>187</v>
      </c>
      <c r="B14" s="125">
        <v>3.4</v>
      </c>
      <c r="C14" s="125">
        <v>3.4</v>
      </c>
      <c r="D14" s="125">
        <v>3.4</v>
      </c>
      <c r="E14" s="125">
        <v>3.4</v>
      </c>
      <c r="F14" s="125">
        <v>3.4</v>
      </c>
      <c r="J14" s="127" t="s">
        <v>188</v>
      </c>
    </row>
    <row r="15" spans="1:6" ht="19.5" customHeight="1">
      <c r="A15" s="124" t="s">
        <v>189</v>
      </c>
      <c r="B15" s="125">
        <v>4</v>
      </c>
      <c r="C15" s="125">
        <v>4</v>
      </c>
      <c r="D15" s="125">
        <v>4</v>
      </c>
      <c r="E15" s="125">
        <v>4</v>
      </c>
      <c r="F15" s="125">
        <v>4</v>
      </c>
    </row>
    <row r="16" spans="1:14" ht="19.5" customHeight="1">
      <c r="A16" s="124" t="s">
        <v>62</v>
      </c>
      <c r="B16" s="125">
        <v>2.9</v>
      </c>
      <c r="C16" s="125">
        <v>2.9</v>
      </c>
      <c r="D16" s="125">
        <v>2.9</v>
      </c>
      <c r="E16" s="125">
        <v>2.9</v>
      </c>
      <c r="F16" s="125">
        <v>2.9</v>
      </c>
      <c r="J16" s="128" t="s">
        <v>190</v>
      </c>
      <c r="K16" s="128"/>
      <c r="L16" s="128"/>
      <c r="M16" s="128"/>
      <c r="N16" s="128"/>
    </row>
    <row r="17" spans="1:14" ht="19.5" customHeight="1">
      <c r="A17" s="124" t="s">
        <v>95</v>
      </c>
      <c r="B17" s="125">
        <v>3.1</v>
      </c>
      <c r="C17" s="125">
        <v>3.1</v>
      </c>
      <c r="D17" s="125">
        <v>3.1</v>
      </c>
      <c r="E17" s="125">
        <v>3.1</v>
      </c>
      <c r="F17" s="125">
        <v>3.1</v>
      </c>
      <c r="J17" s="128" t="s">
        <v>191</v>
      </c>
      <c r="K17" s="128"/>
      <c r="L17" s="128"/>
      <c r="M17" s="128"/>
      <c r="N17" s="128"/>
    </row>
    <row r="18" spans="1:14" ht="19.5" customHeight="1">
      <c r="A18" s="124" t="s">
        <v>92</v>
      </c>
      <c r="B18" s="125">
        <v>4.2</v>
      </c>
      <c r="C18" s="125">
        <v>4.2</v>
      </c>
      <c r="D18" s="125">
        <v>4.2</v>
      </c>
      <c r="E18" s="125">
        <v>4.2</v>
      </c>
      <c r="F18" s="125">
        <v>4.2</v>
      </c>
      <c r="J18" s="128" t="s">
        <v>192</v>
      </c>
      <c r="K18" s="128"/>
      <c r="L18" s="128"/>
      <c r="M18" s="128"/>
      <c r="N18" s="128"/>
    </row>
    <row r="19" spans="1:14" ht="19.5" customHeight="1">
      <c r="A19" s="124" t="s">
        <v>193</v>
      </c>
      <c r="B19" s="125">
        <v>4.9</v>
      </c>
      <c r="C19" s="125">
        <v>4.9</v>
      </c>
      <c r="D19" s="125">
        <v>4.9</v>
      </c>
      <c r="E19" s="125">
        <v>4.9</v>
      </c>
      <c r="F19" s="125">
        <v>4.9</v>
      </c>
      <c r="J19" s="128" t="s">
        <v>194</v>
      </c>
      <c r="K19" s="128"/>
      <c r="L19" s="128"/>
      <c r="M19" s="128"/>
      <c r="N19" s="128"/>
    </row>
    <row r="20" spans="1:14" ht="19.5" customHeight="1">
      <c r="A20" s="124" t="s">
        <v>136</v>
      </c>
      <c r="B20" s="125">
        <v>5.8</v>
      </c>
      <c r="C20" s="125">
        <v>5.8</v>
      </c>
      <c r="D20" s="125">
        <v>5.8</v>
      </c>
      <c r="E20" s="125">
        <v>5.8</v>
      </c>
      <c r="F20" s="125">
        <v>5.8</v>
      </c>
      <c r="J20" s="128" t="s">
        <v>195</v>
      </c>
      <c r="K20" s="128"/>
      <c r="L20" s="128"/>
      <c r="M20" s="128"/>
      <c r="N20" s="128"/>
    </row>
    <row r="21" spans="1:6" ht="19.5" customHeight="1">
      <c r="A21" s="124" t="s">
        <v>196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</row>
  </sheetData>
  <sheetProtection selectLockedCells="1" selectUnlockedCells="1"/>
  <mergeCells count="1">
    <mergeCell ref="B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2014-06-01T12:43:20Z</cp:lastPrinted>
  <dcterms:created xsi:type="dcterms:W3CDTF">2014-05-31T19:37:31Z</dcterms:created>
  <dcterms:modified xsi:type="dcterms:W3CDTF">2014-06-01T18:34:02Z</dcterms:modified>
  <cp:category/>
  <cp:version/>
  <cp:contentType/>
  <cp:contentStatus/>
  <cp:revision>9</cp:revision>
</cp:coreProperties>
</file>